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Ta_delovni_zvezek" autoCompressPictures="0"/>
  <mc:AlternateContent xmlns:mc="http://schemas.openxmlformats.org/markup-compatibility/2006">
    <mc:Choice Requires="x15">
      <x15ac:absPath xmlns:x15ac="http://schemas.microsoft.com/office/spreadsheetml/2010/11/ac" url="\\NAS360\skupno\ORDER LISTE\DVIG CEN 1.7\"/>
    </mc:Choice>
  </mc:AlternateContent>
  <xr:revisionPtr revIDLastSave="0" documentId="13_ncr:1_{32F796C5-1D42-4E8E-892D-0C23393D88C0}" xr6:coauthVersionLast="47" xr6:coauthVersionMax="47" xr10:uidLastSave="{00000000-0000-0000-0000-000000000000}"/>
  <workbookProtection workbookAlgorithmName="SHA-512" workbookHashValue="uFNp3ZGxQgs//Pegn11ZDd0kLD0aziojEJd+H3IG+uYAZ4ePV5U+O13YitNIKbqwyul1b/NODSRpdK2YfUxdmg==" workbookSaltValue="wR7ZqAE1qw0je9J+wZfy6Q==" workbookSpinCount="100000" lockStructure="1"/>
  <bookViews>
    <workbookView xWindow="-120" yWindow="-120" windowWidth="29040" windowHeight="15720" tabRatio="860" activeTab="1" xr2:uid="{00000000-000D-0000-FFFF-FFFF00000000}"/>
  </bookViews>
  <sheets>
    <sheet name="Summary of order" sheetId="11" r:id="rId1"/>
    <sheet name="GOOD PE" sheetId="25" r:id="rId2"/>
    <sheet name="PE PRODUCTION LIST" sheetId="20" state="hidden" r:id="rId3"/>
    <sheet name="PE PACKING LIST" sheetId="27" state="hidden" r:id="rId4"/>
    <sheet name="PAKIRANJE  " sheetId="22" state="hidden" r:id="rId5"/>
    <sheet name="Uvoz za Vasco" sheetId="23" state="hidden" r:id="rId6"/>
  </sheets>
  <definedNames>
    <definedName name="_xlnm._FilterDatabase" localSheetId="1" hidden="1">'GOOD PE'!$AA$8:$AB$35</definedName>
    <definedName name="_xlnm._FilterDatabase" localSheetId="3" hidden="1">'PE PACKING LIST'!$Q$3:$Q$29</definedName>
    <definedName name="_xlnm._FilterDatabase" localSheetId="2" hidden="1">'PE PRODUCTION LIST'!$R$7:$R$27</definedName>
    <definedName name="_xlnm._FilterDatabase" localSheetId="5" hidden="1">'Uvoz za Vasco'!$A$9:$K$409</definedName>
    <definedName name="_xlnm.Print_Area" localSheetId="4">'PAKIRANJE  '!$A$1:$K$37</definedName>
    <definedName name="_xlnm.Print_Area" localSheetId="3">'PE PACKING LIST'!$A$1:$Q$29</definedName>
    <definedName name="_xlnm.Print_Area" localSheetId="2">'PE PRODUCTION LIST'!$A$1:$T$29</definedName>
    <definedName name="_xlnm.Print_Titles" localSheetId="3">'PE PACKING LIST'!$1:$3</definedName>
    <definedName name="_xlnm.Print_Titles" localSheetId="2">'PE PRODUCTION LIST'!$7:$7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3" i="25" l="1"/>
  <c r="AA12" i="25"/>
  <c r="AA19" i="25"/>
  <c r="AA15" i="25"/>
  <c r="BC7" i="25"/>
  <c r="BE7" i="25"/>
  <c r="BZ58" i="25"/>
  <c r="AY7" i="25" l="1"/>
  <c r="AU12" i="25"/>
  <c r="AT12" i="25"/>
  <c r="AN12" i="25"/>
  <c r="AU13" i="25"/>
  <c r="AT13" i="25"/>
  <c r="AN13" i="25"/>
  <c r="AR13" i="25"/>
  <c r="AR12" i="25"/>
  <c r="AJ12" i="25"/>
  <c r="AK12" i="25"/>
  <c r="AL12" i="25"/>
  <c r="AM12" i="25"/>
  <c r="AO12" i="25"/>
  <c r="AP12" i="25"/>
  <c r="AQ12" i="25"/>
  <c r="AS12" i="25"/>
  <c r="AV12" i="25"/>
  <c r="AW12" i="25"/>
  <c r="AJ13" i="25"/>
  <c r="AK13" i="25"/>
  <c r="AL13" i="25"/>
  <c r="AM13" i="25"/>
  <c r="AO13" i="25"/>
  <c r="AP13" i="25"/>
  <c r="AQ13" i="25"/>
  <c r="AS13" i="25"/>
  <c r="AV13" i="25"/>
  <c r="AW13" i="25"/>
  <c r="AI13" i="25"/>
  <c r="AI12" i="25"/>
  <c r="Z12" i="25"/>
  <c r="Z13" i="25"/>
  <c r="BT11" i="25"/>
  <c r="BU11" i="25"/>
  <c r="BW11" i="25"/>
  <c r="BX11" i="25"/>
  <c r="BY11" i="25"/>
  <c r="BZ11" i="25"/>
  <c r="CA11" i="25"/>
  <c r="CB11" i="25"/>
  <c r="CC11" i="25"/>
  <c r="CD11" i="25"/>
  <c r="CE11" i="25"/>
  <c r="CF11" i="25"/>
  <c r="CG11" i="25"/>
  <c r="CH11" i="25"/>
  <c r="CI11" i="25"/>
  <c r="CJ11" i="25"/>
  <c r="CK11" i="25"/>
  <c r="CL11" i="25"/>
  <c r="BT12" i="25"/>
  <c r="BU12" i="25"/>
  <c r="BW12" i="25"/>
  <c r="BX12" i="25"/>
  <c r="BY12" i="25"/>
  <c r="BZ12" i="25"/>
  <c r="CA12" i="25"/>
  <c r="CB12" i="25"/>
  <c r="CC12" i="25"/>
  <c r="CD12" i="25"/>
  <c r="CE12" i="25"/>
  <c r="CF12" i="25"/>
  <c r="CG12" i="25"/>
  <c r="CH12" i="25"/>
  <c r="CI12" i="25"/>
  <c r="CJ12" i="25"/>
  <c r="CK12" i="25"/>
  <c r="CL12" i="25"/>
  <c r="BT13" i="25"/>
  <c r="BU13" i="25"/>
  <c r="BW13" i="25"/>
  <c r="BX13" i="25"/>
  <c r="BY13" i="25"/>
  <c r="BZ13" i="25"/>
  <c r="CA13" i="25"/>
  <c r="CB13" i="25"/>
  <c r="CC13" i="25"/>
  <c r="CD13" i="25"/>
  <c r="CE13" i="25"/>
  <c r="CF13" i="25"/>
  <c r="CG13" i="25"/>
  <c r="CH13" i="25"/>
  <c r="CI13" i="25"/>
  <c r="CJ13" i="25"/>
  <c r="CK13" i="25"/>
  <c r="CL13" i="25"/>
  <c r="BT14" i="25"/>
  <c r="BU14" i="25"/>
  <c r="BW14" i="25"/>
  <c r="BX14" i="25"/>
  <c r="BY14" i="25"/>
  <c r="BZ14" i="25"/>
  <c r="CA14" i="25"/>
  <c r="CB14" i="25"/>
  <c r="CC14" i="25"/>
  <c r="CD14" i="25"/>
  <c r="CE14" i="25"/>
  <c r="CF14" i="25"/>
  <c r="CG14" i="25"/>
  <c r="CH14" i="25"/>
  <c r="CI14" i="25"/>
  <c r="CJ14" i="25"/>
  <c r="CK14" i="25"/>
  <c r="CL14" i="25"/>
  <c r="BL13" i="25"/>
  <c r="BL12" i="25"/>
  <c r="AE13" i="25"/>
  <c r="AE12" i="25"/>
  <c r="BL11" i="25"/>
  <c r="BM11" i="25"/>
  <c r="BN11" i="25"/>
  <c r="BO11" i="25"/>
  <c r="BP11" i="25"/>
  <c r="BQ11" i="25"/>
  <c r="BR11" i="25"/>
  <c r="BM12" i="25"/>
  <c r="BN12" i="25"/>
  <c r="BO12" i="25"/>
  <c r="BP12" i="25"/>
  <c r="BQ12" i="25"/>
  <c r="BR12" i="25"/>
  <c r="BM13" i="25"/>
  <c r="BN13" i="25"/>
  <c r="BO13" i="25"/>
  <c r="BP13" i="25"/>
  <c r="BQ13" i="25"/>
  <c r="BR13" i="25"/>
  <c r="BK10" i="25"/>
  <c r="BK11" i="25"/>
  <c r="BK12" i="25"/>
  <c r="BK13" i="25"/>
  <c r="BK14" i="25"/>
  <c r="A360" i="23" l="1"/>
  <c r="B346" i="23"/>
  <c r="C345" i="23"/>
  <c r="C346" i="23"/>
  <c r="C347" i="23"/>
  <c r="C348" i="23"/>
  <c r="C349" i="23"/>
  <c r="C350" i="23"/>
  <c r="C351" i="23"/>
  <c r="C352" i="23"/>
  <c r="C353" i="23"/>
  <c r="C354" i="23"/>
  <c r="C355" i="23"/>
  <c r="C356" i="23"/>
  <c r="C357" i="23"/>
  <c r="C358" i="23"/>
  <c r="C359" i="23"/>
  <c r="C325" i="23"/>
  <c r="C326" i="23"/>
  <c r="C327" i="23"/>
  <c r="C328" i="23"/>
  <c r="C329" i="23"/>
  <c r="C330" i="23"/>
  <c r="C331" i="23"/>
  <c r="C332" i="23"/>
  <c r="C333" i="23"/>
  <c r="C334" i="23"/>
  <c r="C335" i="23"/>
  <c r="C336" i="23"/>
  <c r="C337" i="23"/>
  <c r="C338" i="23"/>
  <c r="C339" i="23"/>
  <c r="C340" i="23"/>
  <c r="C341" i="23"/>
  <c r="C342" i="23"/>
  <c r="C343" i="23"/>
  <c r="C344" i="23"/>
  <c r="C31" i="20"/>
  <c r="B26" i="27" s="1"/>
  <c r="D31" i="20"/>
  <c r="C26" i="27" s="1"/>
  <c r="E31" i="20"/>
  <c r="D26" i="27" s="1"/>
  <c r="F31" i="20"/>
  <c r="E26" i="27" s="1"/>
  <c r="G31" i="20"/>
  <c r="F26" i="27" s="1"/>
  <c r="H31" i="20"/>
  <c r="G26" i="27" s="1"/>
  <c r="I31" i="20"/>
  <c r="H26" i="27" s="1"/>
  <c r="J31" i="20"/>
  <c r="I26" i="27" s="1"/>
  <c r="K31" i="20"/>
  <c r="J26" i="27" s="1"/>
  <c r="L31" i="20"/>
  <c r="K26" i="27" s="1"/>
  <c r="M31" i="20"/>
  <c r="L26" i="27" s="1"/>
  <c r="N31" i="20"/>
  <c r="M26" i="27" s="1"/>
  <c r="O31" i="20"/>
  <c r="N26" i="27" s="1"/>
  <c r="P31" i="20"/>
  <c r="O26" i="27" s="1"/>
  <c r="Q31" i="20"/>
  <c r="P26" i="27" s="1"/>
  <c r="D30" i="20"/>
  <c r="C25" i="27" s="1"/>
  <c r="E30" i="20"/>
  <c r="D25" i="27" s="1"/>
  <c r="F30" i="20"/>
  <c r="E25" i="27" s="1"/>
  <c r="G30" i="20"/>
  <c r="F25" i="27" s="1"/>
  <c r="H30" i="20"/>
  <c r="G25" i="27" s="1"/>
  <c r="I30" i="20"/>
  <c r="H25" i="27" s="1"/>
  <c r="J30" i="20"/>
  <c r="I25" i="27" s="1"/>
  <c r="K30" i="20"/>
  <c r="J25" i="27" s="1"/>
  <c r="L30" i="20"/>
  <c r="K25" i="27" s="1"/>
  <c r="M30" i="20"/>
  <c r="L25" i="27" s="1"/>
  <c r="N30" i="20"/>
  <c r="M25" i="27" s="1"/>
  <c r="O30" i="20"/>
  <c r="N25" i="27" s="1"/>
  <c r="P30" i="20"/>
  <c r="O25" i="27" s="1"/>
  <c r="Q30" i="20"/>
  <c r="P25" i="27" s="1"/>
  <c r="C30" i="20"/>
  <c r="B31" i="20"/>
  <c r="B30" i="20"/>
  <c r="A31" i="20"/>
  <c r="A26" i="27" s="1"/>
  <c r="A30" i="20"/>
  <c r="A25" i="27" s="1"/>
  <c r="S30" i="20" l="1"/>
  <c r="Q26" i="27"/>
  <c r="S31" i="20"/>
  <c r="T31" i="20"/>
  <c r="T30" i="20"/>
  <c r="B25" i="27"/>
  <c r="Q25" i="27" s="1"/>
  <c r="R31" i="20"/>
  <c r="R30" i="20"/>
  <c r="AI14" i="25" l="1"/>
  <c r="AJ14" i="25"/>
  <c r="AK14" i="25"/>
  <c r="AL14" i="25"/>
  <c r="AM14" i="25"/>
  <c r="AN14" i="25"/>
  <c r="AO14" i="25"/>
  <c r="AP14" i="25"/>
  <c r="AQ14" i="25"/>
  <c r="AR14" i="25"/>
  <c r="AS14" i="25"/>
  <c r="AT14" i="25"/>
  <c r="AU14" i="25"/>
  <c r="AV14" i="25"/>
  <c r="AW14" i="25"/>
  <c r="AH12" i="25"/>
  <c r="AH13" i="25"/>
  <c r="AH14" i="25"/>
  <c r="L2" i="25"/>
  <c r="AB13" i="25"/>
  <c r="AB12" i="25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C139" i="23"/>
  <c r="C140" i="23"/>
  <c r="C141" i="23"/>
  <c r="C142" i="23"/>
  <c r="C143" i="23"/>
  <c r="C144" i="23"/>
  <c r="C145" i="23"/>
  <c r="C146" i="23"/>
  <c r="C147" i="23"/>
  <c r="C148" i="23"/>
  <c r="C149" i="23"/>
  <c r="C150" i="23"/>
  <c r="C151" i="23"/>
  <c r="C152" i="23"/>
  <c r="C153" i="23"/>
  <c r="C154" i="23"/>
  <c r="C155" i="23"/>
  <c r="C156" i="23"/>
  <c r="C157" i="23"/>
  <c r="C158" i="23"/>
  <c r="C159" i="23"/>
  <c r="C160" i="23"/>
  <c r="C161" i="23"/>
  <c r="C162" i="23"/>
  <c r="C163" i="23"/>
  <c r="C164" i="23"/>
  <c r="C165" i="23"/>
  <c r="C166" i="23"/>
  <c r="C167" i="23"/>
  <c r="C168" i="23"/>
  <c r="C169" i="23"/>
  <c r="C170" i="23"/>
  <c r="C171" i="23"/>
  <c r="C172" i="23"/>
  <c r="C173" i="23"/>
  <c r="C174" i="23"/>
  <c r="C175" i="23"/>
  <c r="C176" i="23"/>
  <c r="C177" i="23"/>
  <c r="C178" i="23"/>
  <c r="C179" i="23"/>
  <c r="C180" i="23"/>
  <c r="C181" i="23"/>
  <c r="C182" i="23"/>
  <c r="C183" i="23"/>
  <c r="C184" i="23"/>
  <c r="C185" i="23"/>
  <c r="C186" i="23"/>
  <c r="C187" i="23"/>
  <c r="C188" i="23"/>
  <c r="C189" i="23"/>
  <c r="C190" i="23"/>
  <c r="C191" i="23"/>
  <c r="C192" i="23"/>
  <c r="C193" i="23"/>
  <c r="C194" i="23"/>
  <c r="C195" i="23"/>
  <c r="C196" i="23"/>
  <c r="C197" i="23"/>
  <c r="C198" i="23"/>
  <c r="C199" i="23"/>
  <c r="C200" i="23"/>
  <c r="C201" i="23"/>
  <c r="C202" i="23"/>
  <c r="C203" i="23"/>
  <c r="C204" i="23"/>
  <c r="C205" i="23"/>
  <c r="C206" i="23"/>
  <c r="C207" i="23"/>
  <c r="C208" i="23"/>
  <c r="C209" i="23"/>
  <c r="C210" i="23"/>
  <c r="C211" i="23"/>
  <c r="C212" i="23"/>
  <c r="C213" i="23"/>
  <c r="C214" i="23"/>
  <c r="C215" i="23"/>
  <c r="C216" i="23"/>
  <c r="C217" i="23"/>
  <c r="C218" i="23"/>
  <c r="C219" i="23"/>
  <c r="C220" i="23"/>
  <c r="C221" i="23"/>
  <c r="C222" i="23"/>
  <c r="C223" i="23"/>
  <c r="C224" i="23"/>
  <c r="C225" i="23"/>
  <c r="C226" i="23"/>
  <c r="C227" i="23"/>
  <c r="C228" i="23"/>
  <c r="C229" i="23"/>
  <c r="C230" i="23"/>
  <c r="C231" i="23"/>
  <c r="C232" i="23"/>
  <c r="C233" i="23"/>
  <c r="C234" i="23"/>
  <c r="C235" i="23"/>
  <c r="C236" i="23"/>
  <c r="C237" i="23"/>
  <c r="C238" i="23"/>
  <c r="C239" i="23"/>
  <c r="C240" i="23"/>
  <c r="C241" i="23"/>
  <c r="C242" i="23"/>
  <c r="C243" i="23"/>
  <c r="C244" i="23"/>
  <c r="C245" i="23"/>
  <c r="C246" i="23"/>
  <c r="C247" i="23"/>
  <c r="C248" i="23"/>
  <c r="C249" i="23"/>
  <c r="C250" i="23"/>
  <c r="C251" i="23"/>
  <c r="C252" i="23"/>
  <c r="C253" i="23"/>
  <c r="C254" i="23"/>
  <c r="C255" i="23"/>
  <c r="C256" i="23"/>
  <c r="C257" i="23"/>
  <c r="C258" i="23"/>
  <c r="C259" i="23"/>
  <c r="C260" i="23"/>
  <c r="C261" i="23"/>
  <c r="C262" i="23"/>
  <c r="C263" i="23"/>
  <c r="C264" i="23"/>
  <c r="C265" i="23"/>
  <c r="C266" i="23"/>
  <c r="C267" i="23"/>
  <c r="C268" i="23"/>
  <c r="C269" i="23"/>
  <c r="C270" i="23"/>
  <c r="C271" i="23"/>
  <c r="C272" i="23"/>
  <c r="C273" i="23"/>
  <c r="C274" i="23"/>
  <c r="C275" i="23"/>
  <c r="C276" i="23"/>
  <c r="C277" i="23"/>
  <c r="C278" i="23"/>
  <c r="C279" i="23"/>
  <c r="C280" i="23"/>
  <c r="C281" i="23"/>
  <c r="C282" i="23"/>
  <c r="C283" i="23"/>
  <c r="C284" i="23"/>
  <c r="C285" i="23"/>
  <c r="C286" i="23"/>
  <c r="C287" i="23"/>
  <c r="C288" i="23"/>
  <c r="C289" i="23"/>
  <c r="C290" i="23"/>
  <c r="C291" i="23"/>
  <c r="C292" i="23"/>
  <c r="C293" i="23"/>
  <c r="C294" i="23"/>
  <c r="C295" i="23"/>
  <c r="C296" i="23"/>
  <c r="C297" i="23"/>
  <c r="C298" i="23"/>
  <c r="C299" i="23"/>
  <c r="C300" i="23"/>
  <c r="C301" i="23"/>
  <c r="C302" i="23"/>
  <c r="C303" i="23"/>
  <c r="C304" i="23"/>
  <c r="C305" i="23"/>
  <c r="C306" i="23"/>
  <c r="C307" i="23"/>
  <c r="C308" i="23"/>
  <c r="C309" i="23"/>
  <c r="C310" i="23"/>
  <c r="C311" i="23"/>
  <c r="C312" i="23"/>
  <c r="C313" i="23"/>
  <c r="C314" i="23"/>
  <c r="C315" i="23"/>
  <c r="C316" i="23"/>
  <c r="C317" i="23"/>
  <c r="C318" i="23"/>
  <c r="C319" i="23"/>
  <c r="C320" i="23"/>
  <c r="C321" i="23"/>
  <c r="C322" i="23"/>
  <c r="C323" i="23"/>
  <c r="C324" i="23"/>
  <c r="C10" i="23"/>
  <c r="I3" i="22" l="1"/>
  <c r="G5" i="27"/>
  <c r="H5" i="27"/>
  <c r="I5" i="27"/>
  <c r="J5" i="27"/>
  <c r="K5" i="27"/>
  <c r="L5" i="27"/>
  <c r="M5" i="27"/>
  <c r="N5" i="27"/>
  <c r="O5" i="27"/>
  <c r="G6" i="27"/>
  <c r="H6" i="27"/>
  <c r="I6" i="27"/>
  <c r="J6" i="27"/>
  <c r="K6" i="27"/>
  <c r="L6" i="27"/>
  <c r="M6" i="27"/>
  <c r="N6" i="27"/>
  <c r="O6" i="27"/>
  <c r="G7" i="27"/>
  <c r="H7" i="27"/>
  <c r="I7" i="27"/>
  <c r="J7" i="27"/>
  <c r="K7" i="27"/>
  <c r="L7" i="27"/>
  <c r="M7" i="27"/>
  <c r="N7" i="27"/>
  <c r="O7" i="27"/>
  <c r="G8" i="27"/>
  <c r="H8" i="27"/>
  <c r="I8" i="27"/>
  <c r="J8" i="27"/>
  <c r="K8" i="27"/>
  <c r="L8" i="27"/>
  <c r="M8" i="27"/>
  <c r="N8" i="27"/>
  <c r="O8" i="27"/>
  <c r="G9" i="27"/>
  <c r="H9" i="27"/>
  <c r="I9" i="27"/>
  <c r="J9" i="27"/>
  <c r="K9" i="27"/>
  <c r="L9" i="27"/>
  <c r="M9" i="27"/>
  <c r="N9" i="27"/>
  <c r="O9" i="27"/>
  <c r="G10" i="27"/>
  <c r="H10" i="27"/>
  <c r="I10" i="27"/>
  <c r="J10" i="27"/>
  <c r="K10" i="27"/>
  <c r="L10" i="27"/>
  <c r="M10" i="27"/>
  <c r="N10" i="27"/>
  <c r="O10" i="27"/>
  <c r="G11" i="27"/>
  <c r="H11" i="27"/>
  <c r="I11" i="27"/>
  <c r="J11" i="27"/>
  <c r="K11" i="27"/>
  <c r="L11" i="27"/>
  <c r="M11" i="27"/>
  <c r="N11" i="27"/>
  <c r="O11" i="27"/>
  <c r="G12" i="27"/>
  <c r="H12" i="27"/>
  <c r="I12" i="27"/>
  <c r="J12" i="27"/>
  <c r="K12" i="27"/>
  <c r="L12" i="27"/>
  <c r="M12" i="27"/>
  <c r="N12" i="27"/>
  <c r="O12" i="27"/>
  <c r="G13" i="27"/>
  <c r="H13" i="27"/>
  <c r="I13" i="27"/>
  <c r="J13" i="27"/>
  <c r="K13" i="27"/>
  <c r="L13" i="27"/>
  <c r="M13" i="27"/>
  <c r="N13" i="27"/>
  <c r="O13" i="27"/>
  <c r="G14" i="27"/>
  <c r="H14" i="27"/>
  <c r="I14" i="27"/>
  <c r="J14" i="27"/>
  <c r="K14" i="27"/>
  <c r="L14" i="27"/>
  <c r="M14" i="27"/>
  <c r="N14" i="27"/>
  <c r="O14" i="27"/>
  <c r="G15" i="27"/>
  <c r="H15" i="27"/>
  <c r="I15" i="27"/>
  <c r="J15" i="27"/>
  <c r="K15" i="27"/>
  <c r="L15" i="27"/>
  <c r="M15" i="27"/>
  <c r="N15" i="27"/>
  <c r="O15" i="27"/>
  <c r="G16" i="27"/>
  <c r="H16" i="27"/>
  <c r="I16" i="27"/>
  <c r="J16" i="27"/>
  <c r="K16" i="27"/>
  <c r="L16" i="27"/>
  <c r="M16" i="27"/>
  <c r="N16" i="27"/>
  <c r="O16" i="27"/>
  <c r="G17" i="27"/>
  <c r="H17" i="27"/>
  <c r="I17" i="27"/>
  <c r="J17" i="27"/>
  <c r="K17" i="27"/>
  <c r="L17" i="27"/>
  <c r="M17" i="27"/>
  <c r="N17" i="27"/>
  <c r="O17" i="27"/>
  <c r="G18" i="27"/>
  <c r="H18" i="27"/>
  <c r="I18" i="27"/>
  <c r="J18" i="27"/>
  <c r="K18" i="27"/>
  <c r="L18" i="27"/>
  <c r="M18" i="27"/>
  <c r="N18" i="27"/>
  <c r="O18" i="27"/>
  <c r="G19" i="27"/>
  <c r="H19" i="27"/>
  <c r="I19" i="27"/>
  <c r="J19" i="27"/>
  <c r="K19" i="27"/>
  <c r="L19" i="27"/>
  <c r="M19" i="27"/>
  <c r="N19" i="27"/>
  <c r="O19" i="27"/>
  <c r="G20" i="27"/>
  <c r="H20" i="27"/>
  <c r="I20" i="27"/>
  <c r="J20" i="27"/>
  <c r="K20" i="27"/>
  <c r="L20" i="27"/>
  <c r="M20" i="27"/>
  <c r="N20" i="27"/>
  <c r="O20" i="27"/>
  <c r="G21" i="27"/>
  <c r="H21" i="27"/>
  <c r="I21" i="27"/>
  <c r="J21" i="27"/>
  <c r="K21" i="27"/>
  <c r="L21" i="27"/>
  <c r="M21" i="27"/>
  <c r="N21" i="27"/>
  <c r="O21" i="27"/>
  <c r="G22" i="27"/>
  <c r="H22" i="27"/>
  <c r="I22" i="27"/>
  <c r="J22" i="27"/>
  <c r="K22" i="27"/>
  <c r="L22" i="27"/>
  <c r="M22" i="27"/>
  <c r="N22" i="27"/>
  <c r="O22" i="27"/>
  <c r="G23" i="27"/>
  <c r="H23" i="27"/>
  <c r="I23" i="27"/>
  <c r="J23" i="27"/>
  <c r="K23" i="27"/>
  <c r="L23" i="27"/>
  <c r="M23" i="27"/>
  <c r="N23" i="27"/>
  <c r="O23" i="27"/>
  <c r="H4" i="27"/>
  <c r="I4" i="27"/>
  <c r="J4" i="27"/>
  <c r="K4" i="27"/>
  <c r="L4" i="27"/>
  <c r="M4" i="27"/>
  <c r="N4" i="27"/>
  <c r="O4" i="27"/>
  <c r="H10" i="20"/>
  <c r="I10" i="20"/>
  <c r="J10" i="20"/>
  <c r="K10" i="20"/>
  <c r="L10" i="20"/>
  <c r="M10" i="20"/>
  <c r="N10" i="20"/>
  <c r="O10" i="20"/>
  <c r="P10" i="20"/>
  <c r="H11" i="20"/>
  <c r="I11" i="20"/>
  <c r="J11" i="20"/>
  <c r="K11" i="20"/>
  <c r="L11" i="20"/>
  <c r="M11" i="20"/>
  <c r="N11" i="20"/>
  <c r="O11" i="20"/>
  <c r="P11" i="20"/>
  <c r="H12" i="20"/>
  <c r="I12" i="20"/>
  <c r="J12" i="20"/>
  <c r="K12" i="20"/>
  <c r="L12" i="20"/>
  <c r="M12" i="20"/>
  <c r="N12" i="20"/>
  <c r="O12" i="20"/>
  <c r="P12" i="20"/>
  <c r="H13" i="20"/>
  <c r="I13" i="20"/>
  <c r="J13" i="20"/>
  <c r="K13" i="20"/>
  <c r="L13" i="20"/>
  <c r="M13" i="20"/>
  <c r="N13" i="20"/>
  <c r="O13" i="20"/>
  <c r="P13" i="20"/>
  <c r="H14" i="20"/>
  <c r="I14" i="20"/>
  <c r="J14" i="20"/>
  <c r="K14" i="20"/>
  <c r="L14" i="20"/>
  <c r="M14" i="20"/>
  <c r="N14" i="20"/>
  <c r="O14" i="20"/>
  <c r="P14" i="20"/>
  <c r="H15" i="20"/>
  <c r="I15" i="20"/>
  <c r="J15" i="20"/>
  <c r="K15" i="20"/>
  <c r="L15" i="20"/>
  <c r="M15" i="20"/>
  <c r="N15" i="20"/>
  <c r="O15" i="20"/>
  <c r="P15" i="20"/>
  <c r="H16" i="20"/>
  <c r="I16" i="20"/>
  <c r="J16" i="20"/>
  <c r="K16" i="20"/>
  <c r="L16" i="20"/>
  <c r="M16" i="20"/>
  <c r="N16" i="20"/>
  <c r="O16" i="20"/>
  <c r="P16" i="20"/>
  <c r="H17" i="20"/>
  <c r="I17" i="20"/>
  <c r="J17" i="20"/>
  <c r="K17" i="20"/>
  <c r="L17" i="20"/>
  <c r="M17" i="20"/>
  <c r="N17" i="20"/>
  <c r="O17" i="20"/>
  <c r="P17" i="20"/>
  <c r="H18" i="20"/>
  <c r="I18" i="20"/>
  <c r="J18" i="20"/>
  <c r="K18" i="20"/>
  <c r="L18" i="20"/>
  <c r="M18" i="20"/>
  <c r="N18" i="20"/>
  <c r="O18" i="20"/>
  <c r="P18" i="20"/>
  <c r="H19" i="20"/>
  <c r="I19" i="20"/>
  <c r="J19" i="20"/>
  <c r="K19" i="20"/>
  <c r="L19" i="20"/>
  <c r="M19" i="20"/>
  <c r="N19" i="20"/>
  <c r="O19" i="20"/>
  <c r="P19" i="20"/>
  <c r="H20" i="20"/>
  <c r="I20" i="20"/>
  <c r="J20" i="20"/>
  <c r="K20" i="20"/>
  <c r="L20" i="20"/>
  <c r="M20" i="20"/>
  <c r="N20" i="20"/>
  <c r="O20" i="20"/>
  <c r="P20" i="20"/>
  <c r="H21" i="20"/>
  <c r="I21" i="20"/>
  <c r="J21" i="20"/>
  <c r="K21" i="20"/>
  <c r="L21" i="20"/>
  <c r="M21" i="20"/>
  <c r="N21" i="20"/>
  <c r="O21" i="20"/>
  <c r="P21" i="20"/>
  <c r="H22" i="20"/>
  <c r="I22" i="20"/>
  <c r="J22" i="20"/>
  <c r="K22" i="20"/>
  <c r="L22" i="20"/>
  <c r="M22" i="20"/>
  <c r="N22" i="20"/>
  <c r="O22" i="20"/>
  <c r="P22" i="20"/>
  <c r="H23" i="20"/>
  <c r="I23" i="20"/>
  <c r="J23" i="20"/>
  <c r="K23" i="20"/>
  <c r="L23" i="20"/>
  <c r="M23" i="20"/>
  <c r="N23" i="20"/>
  <c r="O23" i="20"/>
  <c r="P23" i="20"/>
  <c r="H24" i="20"/>
  <c r="I24" i="20"/>
  <c r="J24" i="20"/>
  <c r="K24" i="20"/>
  <c r="L24" i="20"/>
  <c r="M24" i="20"/>
  <c r="N24" i="20"/>
  <c r="O24" i="20"/>
  <c r="P24" i="20"/>
  <c r="H25" i="20"/>
  <c r="I25" i="20"/>
  <c r="J25" i="20"/>
  <c r="K25" i="20"/>
  <c r="L25" i="20"/>
  <c r="M25" i="20"/>
  <c r="N25" i="20"/>
  <c r="O25" i="20"/>
  <c r="P25" i="20"/>
  <c r="H26" i="20"/>
  <c r="I26" i="20"/>
  <c r="J26" i="20"/>
  <c r="K26" i="20"/>
  <c r="L26" i="20"/>
  <c r="M26" i="20"/>
  <c r="N26" i="20"/>
  <c r="O26" i="20"/>
  <c r="P26" i="20"/>
  <c r="H27" i="20"/>
  <c r="I27" i="20"/>
  <c r="J27" i="20"/>
  <c r="K27" i="20"/>
  <c r="L27" i="20"/>
  <c r="M27" i="20"/>
  <c r="N27" i="20"/>
  <c r="O27" i="20"/>
  <c r="P27" i="20"/>
  <c r="H28" i="20"/>
  <c r="I28" i="20"/>
  <c r="J28" i="20"/>
  <c r="K28" i="20"/>
  <c r="L28" i="20"/>
  <c r="M28" i="20"/>
  <c r="N28" i="20"/>
  <c r="O28" i="20"/>
  <c r="P28" i="20"/>
  <c r="H29" i="20"/>
  <c r="G24" i="27" s="1"/>
  <c r="I29" i="20"/>
  <c r="H24" i="27" s="1"/>
  <c r="J29" i="20"/>
  <c r="I24" i="27" s="1"/>
  <c r="K29" i="20"/>
  <c r="J24" i="27" s="1"/>
  <c r="L29" i="20"/>
  <c r="K24" i="27" s="1"/>
  <c r="M29" i="20"/>
  <c r="L24" i="27" s="1"/>
  <c r="N29" i="20"/>
  <c r="M24" i="27" s="1"/>
  <c r="O29" i="20"/>
  <c r="N24" i="27" s="1"/>
  <c r="P29" i="20"/>
  <c r="O24" i="27" s="1"/>
  <c r="I9" i="20"/>
  <c r="J9" i="20"/>
  <c r="K9" i="20"/>
  <c r="L9" i="20"/>
  <c r="M9" i="20"/>
  <c r="N9" i="20"/>
  <c r="O9" i="20"/>
  <c r="P9" i="20"/>
  <c r="BD7" i="25"/>
  <c r="BF7" i="25"/>
  <c r="BG7" i="25"/>
  <c r="BH7" i="25"/>
  <c r="BI7" i="25"/>
  <c r="BB7" i="25"/>
  <c r="AH15" i="25"/>
  <c r="AO16" i="25"/>
  <c r="AP16" i="25"/>
  <c r="AQ16" i="25"/>
  <c r="AO17" i="25"/>
  <c r="AP17" i="25"/>
  <c r="AQ17" i="25"/>
  <c r="AO18" i="25"/>
  <c r="AP18" i="25"/>
  <c r="AQ18" i="25"/>
  <c r="AO19" i="25"/>
  <c r="AP19" i="25"/>
  <c r="AQ19" i="25"/>
  <c r="AO20" i="25"/>
  <c r="AP20" i="25"/>
  <c r="AQ20" i="25"/>
  <c r="AO21" i="25"/>
  <c r="AP21" i="25"/>
  <c r="AQ21" i="25"/>
  <c r="AO22" i="25"/>
  <c r="AP22" i="25"/>
  <c r="AQ22" i="25"/>
  <c r="AO23" i="25"/>
  <c r="AP23" i="25"/>
  <c r="AQ23" i="25"/>
  <c r="AO24" i="25"/>
  <c r="AP24" i="25"/>
  <c r="AQ24" i="25"/>
  <c r="AO25" i="25"/>
  <c r="AP25" i="25"/>
  <c r="AQ25" i="25"/>
  <c r="AO26" i="25"/>
  <c r="AP26" i="25"/>
  <c r="AQ26" i="25"/>
  <c r="AO27" i="25"/>
  <c r="AP27" i="25"/>
  <c r="AQ27" i="25"/>
  <c r="AO28" i="25"/>
  <c r="AP28" i="25"/>
  <c r="AQ28" i="25"/>
  <c r="AO29" i="25"/>
  <c r="AP29" i="25"/>
  <c r="AQ29" i="25"/>
  <c r="AO30" i="25"/>
  <c r="AP30" i="25"/>
  <c r="AQ30" i="25"/>
  <c r="AO31" i="25"/>
  <c r="AP31" i="25"/>
  <c r="AQ31" i="25"/>
  <c r="AO32" i="25"/>
  <c r="AP32" i="25"/>
  <c r="AQ32" i="25"/>
  <c r="AO33" i="25"/>
  <c r="AP33" i="25"/>
  <c r="AQ33" i="25"/>
  <c r="AO34" i="25"/>
  <c r="AP34" i="25"/>
  <c r="AQ34" i="25"/>
  <c r="AO35" i="25"/>
  <c r="AP35" i="25"/>
  <c r="AQ35" i="25"/>
  <c r="AQ15" i="25"/>
  <c r="AP15" i="25"/>
  <c r="AO15" i="25"/>
  <c r="AS16" i="25"/>
  <c r="AS17" i="25"/>
  <c r="AS18" i="25"/>
  <c r="AS19" i="25"/>
  <c r="AS20" i="25"/>
  <c r="AS21" i="25"/>
  <c r="AS22" i="25"/>
  <c r="AS23" i="25"/>
  <c r="AS24" i="25"/>
  <c r="AS25" i="25"/>
  <c r="AS26" i="25"/>
  <c r="AS27" i="25"/>
  <c r="AS28" i="25"/>
  <c r="AS29" i="25"/>
  <c r="AS30" i="25"/>
  <c r="AS31" i="25"/>
  <c r="AS32" i="25"/>
  <c r="AS33" i="25"/>
  <c r="AS34" i="25"/>
  <c r="AS35" i="25"/>
  <c r="AS15" i="25"/>
  <c r="AV16" i="25"/>
  <c r="AV17" i="25"/>
  <c r="AV18" i="25"/>
  <c r="AV19" i="25"/>
  <c r="AV20" i="25"/>
  <c r="AV21" i="25"/>
  <c r="AV22" i="25"/>
  <c r="AV23" i="25"/>
  <c r="AV24" i="25"/>
  <c r="AV25" i="25"/>
  <c r="AV26" i="25"/>
  <c r="AV27" i="25"/>
  <c r="AV28" i="25"/>
  <c r="AV29" i="25"/>
  <c r="AV30" i="25"/>
  <c r="AV31" i="25"/>
  <c r="AV32" i="25"/>
  <c r="AV33" i="25"/>
  <c r="AV34" i="25"/>
  <c r="AV35" i="25"/>
  <c r="AV15" i="25"/>
  <c r="AR15" i="25"/>
  <c r="AT15" i="25"/>
  <c r="AU15" i="25"/>
  <c r="AN15" i="25"/>
  <c r="S7" i="25" l="1"/>
  <c r="U7" i="25"/>
  <c r="M24" i="11" s="1"/>
  <c r="X7" i="25"/>
  <c r="P24" i="11" s="1"/>
  <c r="Q7" i="25"/>
  <c r="I24" i="11" s="1"/>
  <c r="R7" i="25"/>
  <c r="J24" i="11" s="1"/>
  <c r="L8" i="20"/>
  <c r="M8" i="20"/>
  <c r="J8" i="20"/>
  <c r="K8" i="20"/>
  <c r="N8" i="20"/>
  <c r="P8" i="20"/>
  <c r="O8" i="20"/>
  <c r="I8" i="20"/>
  <c r="K24" i="11"/>
  <c r="A20" i="23" l="1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A216" i="23"/>
  <c r="A217" i="23"/>
  <c r="A218" i="23"/>
  <c r="A219" i="23"/>
  <c r="A220" i="23"/>
  <c r="A221" i="23"/>
  <c r="A222" i="23"/>
  <c r="A223" i="23"/>
  <c r="A224" i="23"/>
  <c r="A225" i="23"/>
  <c r="A226" i="23"/>
  <c r="A227" i="23"/>
  <c r="A228" i="23"/>
  <c r="A229" i="23"/>
  <c r="A230" i="23"/>
  <c r="A231" i="23"/>
  <c r="A232" i="23"/>
  <c r="A233" i="23"/>
  <c r="A234" i="23"/>
  <c r="A235" i="23"/>
  <c r="A236" i="23"/>
  <c r="A237" i="23"/>
  <c r="A238" i="23"/>
  <c r="A239" i="23"/>
  <c r="A240" i="23"/>
  <c r="A241" i="23"/>
  <c r="A242" i="23"/>
  <c r="A243" i="23"/>
  <c r="A244" i="23"/>
  <c r="A245" i="23"/>
  <c r="A246" i="23"/>
  <c r="A247" i="23"/>
  <c r="A248" i="23"/>
  <c r="A249" i="23"/>
  <c r="A250" i="23"/>
  <c r="A251" i="23"/>
  <c r="A252" i="23"/>
  <c r="A253" i="23"/>
  <c r="A254" i="23"/>
  <c r="A255" i="23"/>
  <c r="A256" i="23"/>
  <c r="A257" i="23"/>
  <c r="A258" i="23"/>
  <c r="A259" i="23"/>
  <c r="A260" i="23"/>
  <c r="A261" i="23"/>
  <c r="A262" i="23"/>
  <c r="A263" i="23"/>
  <c r="A264" i="23"/>
  <c r="A265" i="23"/>
  <c r="A266" i="23"/>
  <c r="A267" i="23"/>
  <c r="A268" i="23"/>
  <c r="A269" i="23"/>
  <c r="A270" i="23"/>
  <c r="A271" i="23"/>
  <c r="A272" i="23"/>
  <c r="A273" i="23"/>
  <c r="A274" i="23"/>
  <c r="A275" i="23"/>
  <c r="A276" i="23"/>
  <c r="A277" i="23"/>
  <c r="A278" i="23"/>
  <c r="A279" i="23"/>
  <c r="A280" i="23"/>
  <c r="A281" i="23"/>
  <c r="A282" i="23"/>
  <c r="A283" i="23"/>
  <c r="A284" i="23"/>
  <c r="A285" i="23"/>
  <c r="A286" i="23"/>
  <c r="A287" i="23"/>
  <c r="A288" i="23"/>
  <c r="A289" i="23"/>
  <c r="A290" i="23"/>
  <c r="A291" i="23"/>
  <c r="A292" i="23"/>
  <c r="A293" i="23"/>
  <c r="A294" i="23"/>
  <c r="A295" i="23"/>
  <c r="A296" i="23"/>
  <c r="A297" i="23"/>
  <c r="A298" i="23"/>
  <c r="A299" i="23"/>
  <c r="A300" i="23"/>
  <c r="A301" i="23"/>
  <c r="A302" i="23"/>
  <c r="A303" i="23"/>
  <c r="A304" i="23"/>
  <c r="A305" i="23"/>
  <c r="A306" i="23"/>
  <c r="A307" i="23"/>
  <c r="A308" i="23"/>
  <c r="A309" i="23"/>
  <c r="A310" i="23"/>
  <c r="A311" i="23"/>
  <c r="A312" i="23"/>
  <c r="A313" i="23"/>
  <c r="A314" i="23"/>
  <c r="A315" i="23"/>
  <c r="A316" i="23"/>
  <c r="A317" i="23"/>
  <c r="A318" i="23"/>
  <c r="A319" i="23"/>
  <c r="A320" i="23"/>
  <c r="A321" i="23"/>
  <c r="A322" i="23"/>
  <c r="A323" i="23"/>
  <c r="A324" i="23"/>
  <c r="A325" i="23"/>
  <c r="A326" i="23"/>
  <c r="A327" i="23"/>
  <c r="A328" i="23"/>
  <c r="A329" i="23"/>
  <c r="A330" i="23"/>
  <c r="A331" i="23"/>
  <c r="A332" i="23"/>
  <c r="A333" i="23"/>
  <c r="A334" i="23"/>
  <c r="A335" i="23"/>
  <c r="A336" i="23"/>
  <c r="A337" i="23"/>
  <c r="A338" i="23"/>
  <c r="A339" i="23"/>
  <c r="A340" i="23"/>
  <c r="A341" i="23"/>
  <c r="A342" i="23"/>
  <c r="A343" i="23"/>
  <c r="A344" i="23"/>
  <c r="A345" i="23"/>
  <c r="A346" i="23"/>
  <c r="A347" i="23"/>
  <c r="A348" i="23"/>
  <c r="A349" i="23"/>
  <c r="A350" i="23"/>
  <c r="A351" i="23"/>
  <c r="A352" i="23"/>
  <c r="A353" i="23"/>
  <c r="A354" i="23"/>
  <c r="A355" i="23"/>
  <c r="A356" i="23"/>
  <c r="A357" i="23"/>
  <c r="A358" i="23"/>
  <c r="A359" i="23"/>
  <c r="A361" i="23"/>
  <c r="A362" i="23"/>
  <c r="A363" i="23"/>
  <c r="A364" i="23"/>
  <c r="A365" i="23"/>
  <c r="A366" i="23"/>
  <c r="A367" i="23"/>
  <c r="A368" i="23"/>
  <c r="A369" i="23"/>
  <c r="A370" i="23"/>
  <c r="A371" i="23"/>
  <c r="A372" i="23"/>
  <c r="A373" i="23"/>
  <c r="A374" i="23"/>
  <c r="A375" i="23"/>
  <c r="A376" i="23"/>
  <c r="A377" i="23"/>
  <c r="A378" i="23"/>
  <c r="A379" i="23"/>
  <c r="A380" i="23"/>
  <c r="A381" i="23"/>
  <c r="A382" i="23"/>
  <c r="A383" i="23"/>
  <c r="A384" i="23"/>
  <c r="A385" i="23"/>
  <c r="A386" i="23"/>
  <c r="A387" i="23"/>
  <c r="A388" i="23"/>
  <c r="A389" i="23"/>
  <c r="A390" i="23"/>
  <c r="A391" i="23"/>
  <c r="A392" i="23"/>
  <c r="A393" i="23"/>
  <c r="A394" i="23"/>
  <c r="A395" i="23"/>
  <c r="A396" i="23"/>
  <c r="A397" i="23"/>
  <c r="A398" i="23"/>
  <c r="A399" i="23"/>
  <c r="A400" i="23"/>
  <c r="A401" i="23"/>
  <c r="A402" i="23"/>
  <c r="A403" i="23"/>
  <c r="A404" i="23"/>
  <c r="A405" i="23"/>
  <c r="A406" i="23"/>
  <c r="A407" i="23"/>
  <c r="A408" i="23"/>
  <c r="A40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91" i="23"/>
  <c r="B92" i="23"/>
  <c r="B93" i="23"/>
  <c r="B94" i="23"/>
  <c r="B95" i="23"/>
  <c r="B96" i="23"/>
  <c r="B97" i="23"/>
  <c r="B98" i="23"/>
  <c r="B99" i="23"/>
  <c r="B100" i="23"/>
  <c r="B101" i="23"/>
  <c r="B102" i="23"/>
  <c r="B103" i="23"/>
  <c r="B104" i="23"/>
  <c r="B105" i="23"/>
  <c r="B106" i="23"/>
  <c r="B107" i="23"/>
  <c r="B108" i="23"/>
  <c r="B109" i="23"/>
  <c r="B110" i="23"/>
  <c r="B111" i="23"/>
  <c r="B112" i="23"/>
  <c r="B113" i="23"/>
  <c r="B114" i="23"/>
  <c r="B115" i="23"/>
  <c r="B116" i="23"/>
  <c r="B117" i="23"/>
  <c r="B118" i="23"/>
  <c r="B119" i="23"/>
  <c r="B120" i="23"/>
  <c r="B121" i="23"/>
  <c r="B122" i="23"/>
  <c r="B123" i="23"/>
  <c r="B124" i="23"/>
  <c r="B125" i="23"/>
  <c r="B126" i="23"/>
  <c r="B127" i="23"/>
  <c r="B128" i="23"/>
  <c r="B129" i="23"/>
  <c r="B130" i="23"/>
  <c r="B131" i="23"/>
  <c r="B132" i="23"/>
  <c r="B133" i="23"/>
  <c r="B134" i="23"/>
  <c r="B135" i="23"/>
  <c r="B136" i="23"/>
  <c r="B137" i="23"/>
  <c r="B138" i="23"/>
  <c r="B139" i="23"/>
  <c r="B140" i="23"/>
  <c r="B141" i="23"/>
  <c r="B142" i="23"/>
  <c r="B143" i="23"/>
  <c r="B144" i="23"/>
  <c r="B145" i="23"/>
  <c r="B146" i="23"/>
  <c r="B147" i="23"/>
  <c r="B148" i="23"/>
  <c r="B149" i="23"/>
  <c r="B150" i="23"/>
  <c r="B151" i="23"/>
  <c r="B152" i="23"/>
  <c r="B153" i="23"/>
  <c r="B154" i="23"/>
  <c r="B155" i="23"/>
  <c r="B156" i="23"/>
  <c r="B157" i="23"/>
  <c r="B158" i="23"/>
  <c r="B159" i="23"/>
  <c r="B160" i="23"/>
  <c r="B161" i="23"/>
  <c r="B162" i="23"/>
  <c r="B163" i="23"/>
  <c r="B164" i="23"/>
  <c r="B165" i="23"/>
  <c r="B166" i="23"/>
  <c r="B167" i="23"/>
  <c r="B168" i="23"/>
  <c r="B169" i="23"/>
  <c r="B170" i="23"/>
  <c r="B171" i="23"/>
  <c r="B172" i="23"/>
  <c r="B173" i="23"/>
  <c r="B174" i="23"/>
  <c r="B175" i="23"/>
  <c r="B176" i="23"/>
  <c r="B177" i="23"/>
  <c r="B178" i="23"/>
  <c r="B179" i="23"/>
  <c r="B180" i="23"/>
  <c r="B181" i="23"/>
  <c r="B182" i="23"/>
  <c r="B183" i="23"/>
  <c r="B184" i="23"/>
  <c r="B185" i="23"/>
  <c r="B186" i="23"/>
  <c r="B187" i="23"/>
  <c r="B188" i="23"/>
  <c r="B189" i="23"/>
  <c r="B190" i="23"/>
  <c r="B191" i="23"/>
  <c r="B192" i="23"/>
  <c r="B193" i="23"/>
  <c r="B194" i="23"/>
  <c r="B195" i="23"/>
  <c r="B196" i="23"/>
  <c r="B197" i="23"/>
  <c r="B198" i="23"/>
  <c r="B199" i="23"/>
  <c r="B200" i="23"/>
  <c r="B201" i="23"/>
  <c r="B202" i="23"/>
  <c r="B203" i="23"/>
  <c r="B204" i="23"/>
  <c r="B205" i="23"/>
  <c r="B206" i="23"/>
  <c r="B207" i="23"/>
  <c r="B208" i="23"/>
  <c r="B209" i="23"/>
  <c r="B210" i="23"/>
  <c r="B211" i="23"/>
  <c r="B212" i="23"/>
  <c r="B213" i="23"/>
  <c r="B214" i="23"/>
  <c r="B215" i="23"/>
  <c r="B216" i="23"/>
  <c r="B217" i="23"/>
  <c r="B218" i="23"/>
  <c r="B219" i="23"/>
  <c r="B220" i="23"/>
  <c r="B221" i="23"/>
  <c r="B222" i="23"/>
  <c r="B223" i="23"/>
  <c r="B224" i="23"/>
  <c r="B225" i="23"/>
  <c r="B226" i="23"/>
  <c r="B227" i="23"/>
  <c r="B228" i="23"/>
  <c r="B229" i="23"/>
  <c r="B230" i="23"/>
  <c r="B231" i="23"/>
  <c r="B232" i="23"/>
  <c r="B233" i="23"/>
  <c r="B234" i="23"/>
  <c r="B235" i="23"/>
  <c r="B236" i="23"/>
  <c r="B237" i="23"/>
  <c r="B238" i="23"/>
  <c r="B239" i="23"/>
  <c r="B240" i="23"/>
  <c r="B241" i="23"/>
  <c r="B242" i="23"/>
  <c r="B243" i="23"/>
  <c r="B244" i="23"/>
  <c r="B245" i="23"/>
  <c r="B246" i="23"/>
  <c r="B247" i="23"/>
  <c r="B248" i="23"/>
  <c r="B249" i="23"/>
  <c r="B250" i="23"/>
  <c r="B251" i="23"/>
  <c r="B252" i="23"/>
  <c r="B253" i="23"/>
  <c r="B254" i="23"/>
  <c r="B255" i="23"/>
  <c r="B256" i="23"/>
  <c r="B257" i="23"/>
  <c r="B258" i="23"/>
  <c r="B259" i="23"/>
  <c r="B260" i="23"/>
  <c r="B261" i="23"/>
  <c r="B262" i="23"/>
  <c r="B263" i="23"/>
  <c r="B264" i="23"/>
  <c r="B265" i="23"/>
  <c r="B266" i="23"/>
  <c r="B267" i="23"/>
  <c r="B268" i="23"/>
  <c r="B269" i="23"/>
  <c r="B270" i="23"/>
  <c r="B271" i="23"/>
  <c r="B272" i="23"/>
  <c r="B273" i="23"/>
  <c r="B274" i="23"/>
  <c r="B275" i="23"/>
  <c r="B276" i="23"/>
  <c r="B277" i="23"/>
  <c r="B278" i="23"/>
  <c r="B279" i="23"/>
  <c r="B280" i="23"/>
  <c r="B281" i="23"/>
  <c r="B282" i="23"/>
  <c r="B283" i="23"/>
  <c r="B284" i="23"/>
  <c r="B285" i="23"/>
  <c r="B286" i="23"/>
  <c r="B287" i="23"/>
  <c r="B288" i="23"/>
  <c r="B289" i="23"/>
  <c r="B290" i="23"/>
  <c r="B291" i="23"/>
  <c r="B292" i="23"/>
  <c r="B293" i="23"/>
  <c r="B294" i="23"/>
  <c r="B295" i="23"/>
  <c r="B296" i="23"/>
  <c r="B297" i="23"/>
  <c r="B298" i="23"/>
  <c r="B299" i="23"/>
  <c r="B300" i="23"/>
  <c r="B301" i="23"/>
  <c r="B302" i="23"/>
  <c r="B303" i="23"/>
  <c r="B304" i="23"/>
  <c r="B305" i="23"/>
  <c r="B306" i="23"/>
  <c r="B307" i="23"/>
  <c r="B308" i="23"/>
  <c r="B309" i="23"/>
  <c r="B310" i="23"/>
  <c r="B311" i="23"/>
  <c r="B312" i="23"/>
  <c r="B313" i="23"/>
  <c r="B314" i="23"/>
  <c r="B315" i="23"/>
  <c r="B316" i="23"/>
  <c r="B317" i="23"/>
  <c r="B318" i="23"/>
  <c r="B319" i="23"/>
  <c r="B320" i="23"/>
  <c r="B321" i="23"/>
  <c r="B322" i="23"/>
  <c r="B323" i="23"/>
  <c r="B324" i="23"/>
  <c r="B325" i="23"/>
  <c r="B326" i="23"/>
  <c r="B327" i="23"/>
  <c r="B328" i="23"/>
  <c r="B329" i="23"/>
  <c r="B330" i="23"/>
  <c r="B331" i="23"/>
  <c r="B332" i="23"/>
  <c r="B333" i="23"/>
  <c r="B334" i="23"/>
  <c r="B335" i="23"/>
  <c r="B336" i="23"/>
  <c r="B337" i="23"/>
  <c r="B338" i="23"/>
  <c r="B339" i="23"/>
  <c r="B340" i="23"/>
  <c r="B341" i="23"/>
  <c r="B342" i="23"/>
  <c r="B343" i="23"/>
  <c r="B344" i="23"/>
  <c r="B345" i="23"/>
  <c r="B347" i="23"/>
  <c r="B348" i="23"/>
  <c r="B349" i="23"/>
  <c r="B350" i="23"/>
  <c r="B351" i="23"/>
  <c r="B352" i="23"/>
  <c r="B353" i="23"/>
  <c r="B354" i="23"/>
  <c r="B355" i="23"/>
  <c r="B356" i="23"/>
  <c r="B357" i="23"/>
  <c r="B358" i="23"/>
  <c r="B359" i="23"/>
  <c r="B360" i="23"/>
  <c r="B361" i="23"/>
  <c r="B362" i="23"/>
  <c r="B363" i="23"/>
  <c r="B364" i="23"/>
  <c r="B365" i="23"/>
  <c r="B366" i="23"/>
  <c r="B367" i="23"/>
  <c r="B368" i="23"/>
  <c r="B369" i="23"/>
  <c r="B370" i="23"/>
  <c r="B371" i="23"/>
  <c r="B372" i="23"/>
  <c r="B373" i="23"/>
  <c r="B374" i="23"/>
  <c r="B375" i="23"/>
  <c r="B376" i="23"/>
  <c r="B377" i="23"/>
  <c r="B378" i="23"/>
  <c r="B379" i="23"/>
  <c r="B380" i="23"/>
  <c r="B381" i="23"/>
  <c r="B382" i="23"/>
  <c r="B383" i="23"/>
  <c r="B384" i="23"/>
  <c r="B385" i="23"/>
  <c r="B386" i="23"/>
  <c r="B387" i="23"/>
  <c r="B388" i="23"/>
  <c r="B389" i="23"/>
  <c r="B390" i="23"/>
  <c r="B391" i="23"/>
  <c r="B392" i="23"/>
  <c r="B393" i="23"/>
  <c r="B394" i="23"/>
  <c r="B395" i="23"/>
  <c r="B396" i="23"/>
  <c r="B397" i="23"/>
  <c r="B398" i="23"/>
  <c r="B399" i="23"/>
  <c r="B400" i="23"/>
  <c r="B401" i="23"/>
  <c r="B402" i="23"/>
  <c r="B403" i="23"/>
  <c r="B404" i="23"/>
  <c r="B405" i="23"/>
  <c r="B406" i="23"/>
  <c r="B407" i="23"/>
  <c r="B408" i="23"/>
  <c r="B409" i="23"/>
  <c r="M1" i="27"/>
  <c r="A1" i="27"/>
  <c r="A5" i="27"/>
  <c r="B5" i="27"/>
  <c r="C5" i="27"/>
  <c r="D5" i="27"/>
  <c r="E5" i="27"/>
  <c r="F5" i="27"/>
  <c r="P5" i="27"/>
  <c r="A6" i="27"/>
  <c r="B6" i="27"/>
  <c r="C6" i="27"/>
  <c r="D6" i="27"/>
  <c r="E6" i="27"/>
  <c r="F6" i="27"/>
  <c r="P6" i="27"/>
  <c r="A7" i="27"/>
  <c r="B7" i="27"/>
  <c r="C7" i="27"/>
  <c r="D7" i="27"/>
  <c r="E7" i="27"/>
  <c r="F7" i="27"/>
  <c r="P7" i="27"/>
  <c r="A8" i="27"/>
  <c r="B8" i="27"/>
  <c r="C8" i="27"/>
  <c r="D8" i="27"/>
  <c r="E8" i="27"/>
  <c r="F8" i="27"/>
  <c r="P8" i="27"/>
  <c r="A9" i="27"/>
  <c r="B9" i="27"/>
  <c r="C9" i="27"/>
  <c r="D9" i="27"/>
  <c r="E9" i="27"/>
  <c r="F9" i="27"/>
  <c r="P9" i="27"/>
  <c r="A10" i="27"/>
  <c r="B10" i="27"/>
  <c r="C10" i="27"/>
  <c r="D10" i="27"/>
  <c r="E10" i="27"/>
  <c r="F10" i="27"/>
  <c r="P10" i="27"/>
  <c r="A11" i="27"/>
  <c r="B11" i="27"/>
  <c r="C11" i="27"/>
  <c r="D11" i="27"/>
  <c r="E11" i="27"/>
  <c r="F11" i="27"/>
  <c r="P11" i="27"/>
  <c r="A12" i="27"/>
  <c r="B12" i="27"/>
  <c r="C12" i="27"/>
  <c r="D12" i="27"/>
  <c r="E12" i="27"/>
  <c r="F12" i="27"/>
  <c r="P12" i="27"/>
  <c r="A10" i="20"/>
  <c r="B10" i="20"/>
  <c r="C10" i="20"/>
  <c r="D10" i="20"/>
  <c r="E10" i="20"/>
  <c r="F10" i="20"/>
  <c r="G10" i="20"/>
  <c r="Q10" i="20"/>
  <c r="A11" i="20"/>
  <c r="B11" i="20"/>
  <c r="C11" i="20"/>
  <c r="D11" i="20"/>
  <c r="E11" i="20"/>
  <c r="F11" i="20"/>
  <c r="G11" i="20"/>
  <c r="Q11" i="20"/>
  <c r="A12" i="20"/>
  <c r="B12" i="20"/>
  <c r="C12" i="20"/>
  <c r="D12" i="20"/>
  <c r="E12" i="20"/>
  <c r="F12" i="20"/>
  <c r="G12" i="20"/>
  <c r="Q12" i="20"/>
  <c r="A13" i="20"/>
  <c r="B13" i="20"/>
  <c r="C13" i="20"/>
  <c r="D13" i="20"/>
  <c r="E13" i="20"/>
  <c r="F13" i="20"/>
  <c r="G13" i="20"/>
  <c r="Q13" i="20"/>
  <c r="A14" i="20"/>
  <c r="B14" i="20"/>
  <c r="C14" i="20"/>
  <c r="D14" i="20"/>
  <c r="E14" i="20"/>
  <c r="F14" i="20"/>
  <c r="G14" i="20"/>
  <c r="Q14" i="20"/>
  <c r="A15" i="20"/>
  <c r="B15" i="20"/>
  <c r="C15" i="20"/>
  <c r="D15" i="20"/>
  <c r="E15" i="20"/>
  <c r="F15" i="20"/>
  <c r="G15" i="20"/>
  <c r="Q15" i="20"/>
  <c r="A16" i="20"/>
  <c r="B16" i="20"/>
  <c r="C16" i="20"/>
  <c r="D16" i="20"/>
  <c r="E16" i="20"/>
  <c r="F16" i="20"/>
  <c r="G16" i="20"/>
  <c r="Q16" i="20"/>
  <c r="A17" i="20"/>
  <c r="B17" i="20"/>
  <c r="C17" i="20"/>
  <c r="D17" i="20"/>
  <c r="E17" i="20"/>
  <c r="F17" i="20"/>
  <c r="G17" i="20"/>
  <c r="Q17" i="20"/>
  <c r="A18" i="20"/>
  <c r="B18" i="20"/>
  <c r="C18" i="20"/>
  <c r="D18" i="20"/>
  <c r="E18" i="20"/>
  <c r="F18" i="20"/>
  <c r="G18" i="20"/>
  <c r="Q18" i="20"/>
  <c r="A19" i="20"/>
  <c r="B19" i="20"/>
  <c r="C19" i="20"/>
  <c r="D19" i="20"/>
  <c r="E19" i="20"/>
  <c r="F19" i="20"/>
  <c r="G19" i="20"/>
  <c r="Q19" i="20"/>
  <c r="A20" i="20"/>
  <c r="B20" i="20"/>
  <c r="C20" i="20"/>
  <c r="D20" i="20"/>
  <c r="E20" i="20"/>
  <c r="F20" i="20"/>
  <c r="G20" i="20"/>
  <c r="Q20" i="20"/>
  <c r="A21" i="20"/>
  <c r="B21" i="20"/>
  <c r="C21" i="20"/>
  <c r="D21" i="20"/>
  <c r="E21" i="20"/>
  <c r="F21" i="20"/>
  <c r="G21" i="20"/>
  <c r="Q21" i="20"/>
  <c r="A22" i="20"/>
  <c r="B22" i="20"/>
  <c r="C22" i="20"/>
  <c r="D22" i="20"/>
  <c r="E22" i="20"/>
  <c r="F22" i="20"/>
  <c r="G22" i="20"/>
  <c r="Q22" i="20"/>
  <c r="A23" i="20"/>
  <c r="B23" i="20"/>
  <c r="C23" i="20"/>
  <c r="D23" i="20"/>
  <c r="E23" i="20"/>
  <c r="F23" i="20"/>
  <c r="G23" i="20"/>
  <c r="Q23" i="20"/>
  <c r="A24" i="20"/>
  <c r="B24" i="20"/>
  <c r="C24" i="20"/>
  <c r="D24" i="20"/>
  <c r="E24" i="20"/>
  <c r="F24" i="20"/>
  <c r="G24" i="20"/>
  <c r="Q24" i="20"/>
  <c r="A25" i="20"/>
  <c r="B25" i="20"/>
  <c r="C25" i="20"/>
  <c r="D25" i="20"/>
  <c r="E25" i="20"/>
  <c r="F25" i="20"/>
  <c r="G25" i="20"/>
  <c r="Q25" i="20"/>
  <c r="A26" i="20"/>
  <c r="B26" i="20"/>
  <c r="C26" i="20"/>
  <c r="D26" i="20"/>
  <c r="E26" i="20"/>
  <c r="F26" i="20"/>
  <c r="G26" i="20"/>
  <c r="Q26" i="20"/>
  <c r="A27" i="20"/>
  <c r="B27" i="20"/>
  <c r="C27" i="20"/>
  <c r="D27" i="20"/>
  <c r="E27" i="20"/>
  <c r="F27" i="20"/>
  <c r="G27" i="20"/>
  <c r="Q27" i="20"/>
  <c r="A28" i="20"/>
  <c r="B28" i="20"/>
  <c r="C28" i="20"/>
  <c r="D28" i="20"/>
  <c r="E28" i="20"/>
  <c r="F28" i="20"/>
  <c r="G28" i="20"/>
  <c r="Q28" i="20"/>
  <c r="A29" i="20"/>
  <c r="B29" i="20"/>
  <c r="C29" i="20"/>
  <c r="B24" i="27" s="1"/>
  <c r="D29" i="20"/>
  <c r="C24" i="27" s="1"/>
  <c r="E29" i="20"/>
  <c r="D24" i="27" s="1"/>
  <c r="F29" i="20"/>
  <c r="E24" i="27" s="1"/>
  <c r="G29" i="20"/>
  <c r="F24" i="27" s="1"/>
  <c r="Q29" i="20"/>
  <c r="P24" i="27" s="1"/>
  <c r="CL19" i="25"/>
  <c r="CK19" i="25"/>
  <c r="CJ19" i="25"/>
  <c r="CI19" i="25"/>
  <c r="CH19" i="25"/>
  <c r="CG19" i="25"/>
  <c r="CF19" i="25"/>
  <c r="CE19" i="25"/>
  <c r="CD19" i="25"/>
  <c r="CC19" i="25"/>
  <c r="CB19" i="25"/>
  <c r="CA19" i="25"/>
  <c r="BZ19" i="25"/>
  <c r="BY19" i="25"/>
  <c r="BX19" i="25"/>
  <c r="BW19" i="25"/>
  <c r="BU19" i="25"/>
  <c r="BT19" i="25"/>
  <c r="BR19" i="25"/>
  <c r="BQ19" i="25"/>
  <c r="BP19" i="25"/>
  <c r="BO19" i="25"/>
  <c r="BN19" i="25"/>
  <c r="BM19" i="25"/>
  <c r="BL19" i="25"/>
  <c r="BK19" i="25"/>
  <c r="AW19" i="25"/>
  <c r="AU19" i="25"/>
  <c r="AT19" i="25"/>
  <c r="AR19" i="25"/>
  <c r="AN19" i="25"/>
  <c r="AM19" i="25"/>
  <c r="AL19" i="25"/>
  <c r="AK19" i="25"/>
  <c r="AJ19" i="25"/>
  <c r="AI19" i="25"/>
  <c r="AH19" i="25"/>
  <c r="AE19" i="25"/>
  <c r="AB19" i="25"/>
  <c r="Z19" i="25"/>
  <c r="AI16" i="25"/>
  <c r="A22" i="27"/>
  <c r="B22" i="27"/>
  <c r="C22" i="27"/>
  <c r="D22" i="27"/>
  <c r="E22" i="27"/>
  <c r="F22" i="27"/>
  <c r="P22" i="27"/>
  <c r="A23" i="27"/>
  <c r="B23" i="27"/>
  <c r="C23" i="27"/>
  <c r="D23" i="27"/>
  <c r="E23" i="27"/>
  <c r="F23" i="27"/>
  <c r="P23" i="27"/>
  <c r="A24" i="27"/>
  <c r="CL34" i="25"/>
  <c r="CK34" i="25"/>
  <c r="CJ34" i="25"/>
  <c r="CI34" i="25"/>
  <c r="CH34" i="25"/>
  <c r="CG34" i="25"/>
  <c r="CF34" i="25"/>
  <c r="CE34" i="25"/>
  <c r="CD34" i="25"/>
  <c r="CC34" i="25"/>
  <c r="CB34" i="25"/>
  <c r="CA34" i="25"/>
  <c r="BZ34" i="25"/>
  <c r="BY34" i="25"/>
  <c r="BX34" i="25"/>
  <c r="BW34" i="25"/>
  <c r="BU34" i="25"/>
  <c r="BT34" i="25"/>
  <c r="BR34" i="25"/>
  <c r="BQ34" i="25"/>
  <c r="BP34" i="25"/>
  <c r="BO34" i="25"/>
  <c r="BN34" i="25"/>
  <c r="BM34" i="25"/>
  <c r="BL34" i="25"/>
  <c r="BK34" i="25"/>
  <c r="AW34" i="25"/>
  <c r="AU34" i="25"/>
  <c r="AT34" i="25"/>
  <c r="AR34" i="25"/>
  <c r="AN34" i="25"/>
  <c r="AM34" i="25"/>
  <c r="AL34" i="25"/>
  <c r="AK34" i="25"/>
  <c r="AJ34" i="25"/>
  <c r="AI34" i="25"/>
  <c r="AH34" i="25"/>
  <c r="AE34" i="25"/>
  <c r="AB34" i="25"/>
  <c r="AA34" i="25"/>
  <c r="Z34" i="25"/>
  <c r="Z35" i="25"/>
  <c r="AA35" i="25"/>
  <c r="AB35" i="25"/>
  <c r="AE35" i="25"/>
  <c r="AH35" i="25"/>
  <c r="AI35" i="25"/>
  <c r="AJ35" i="25"/>
  <c r="AK35" i="25"/>
  <c r="AL35" i="25"/>
  <c r="AM35" i="25"/>
  <c r="AN35" i="25"/>
  <c r="AR35" i="25"/>
  <c r="AT35" i="25"/>
  <c r="AU35" i="25"/>
  <c r="AW35" i="25"/>
  <c r="BK35" i="25"/>
  <c r="BL35" i="25"/>
  <c r="BM35" i="25"/>
  <c r="BN35" i="25"/>
  <c r="BO35" i="25"/>
  <c r="BP35" i="25"/>
  <c r="BQ35" i="25"/>
  <c r="BR35" i="25"/>
  <c r="BT35" i="25"/>
  <c r="BU35" i="25"/>
  <c r="BW35" i="25"/>
  <c r="BX35" i="25"/>
  <c r="BY35" i="25"/>
  <c r="BZ35" i="25"/>
  <c r="CA35" i="25"/>
  <c r="CB35" i="25"/>
  <c r="CC35" i="25"/>
  <c r="CD35" i="25"/>
  <c r="CE35" i="25"/>
  <c r="CF35" i="25"/>
  <c r="CG35" i="25"/>
  <c r="CH35" i="25"/>
  <c r="CI35" i="25"/>
  <c r="CJ35" i="25"/>
  <c r="CK35" i="25"/>
  <c r="CL35" i="25"/>
  <c r="A13" i="27"/>
  <c r="A14" i="27"/>
  <c r="A15" i="27"/>
  <c r="A16" i="27"/>
  <c r="A17" i="27"/>
  <c r="A18" i="27"/>
  <c r="A19" i="27"/>
  <c r="A20" i="27"/>
  <c r="A21" i="27"/>
  <c r="D36" i="11"/>
  <c r="E36" i="11"/>
  <c r="F39" i="11"/>
  <c r="E361" i="23"/>
  <c r="E360" i="23"/>
  <c r="E346" i="23"/>
  <c r="E362" i="23"/>
  <c r="Q24" i="27" l="1"/>
  <c r="Q9" i="27"/>
  <c r="R29" i="20"/>
  <c r="S29" i="20" s="1"/>
  <c r="R28" i="20"/>
  <c r="S28" i="20" s="1"/>
  <c r="R27" i="20"/>
  <c r="T27" i="20" s="1"/>
  <c r="R26" i="20"/>
  <c r="T26" i="20" s="1"/>
  <c r="R25" i="20"/>
  <c r="T25" i="20" s="1"/>
  <c r="R24" i="20"/>
  <c r="T24" i="20" s="1"/>
  <c r="R23" i="20"/>
  <c r="T23" i="20" s="1"/>
  <c r="R19" i="20"/>
  <c r="S19" i="20" s="1"/>
  <c r="R20" i="20"/>
  <c r="S20" i="20" s="1"/>
  <c r="R22" i="20"/>
  <c r="S22" i="20" s="1"/>
  <c r="R21" i="20"/>
  <c r="T21" i="20" s="1"/>
  <c r="R16" i="20"/>
  <c r="S16" i="20" s="1"/>
  <c r="R18" i="20"/>
  <c r="T18" i="20" s="1"/>
  <c r="R17" i="20"/>
  <c r="T17" i="20" s="1"/>
  <c r="R15" i="20"/>
  <c r="T15" i="20" s="1"/>
  <c r="Q5" i="27"/>
  <c r="R13" i="20"/>
  <c r="S13" i="20" s="1"/>
  <c r="R11" i="20"/>
  <c r="T11" i="20" s="1"/>
  <c r="R12" i="20"/>
  <c r="R14" i="20"/>
  <c r="S14" i="20" s="1"/>
  <c r="R10" i="20"/>
  <c r="T10" i="20" s="1"/>
  <c r="Q10" i="27"/>
  <c r="Q12" i="27"/>
  <c r="Q6" i="27"/>
  <c r="Q11" i="27"/>
  <c r="Q7" i="27"/>
  <c r="Q8" i="27"/>
  <c r="Q22" i="27"/>
  <c r="Q23" i="27"/>
  <c r="A3" i="22"/>
  <c r="E87" i="23"/>
  <c r="E208" i="23"/>
  <c r="E299" i="23"/>
  <c r="E41" i="23"/>
  <c r="E302" i="23"/>
  <c r="E125" i="23"/>
  <c r="E256" i="23"/>
  <c r="E167" i="23"/>
  <c r="E238" i="23"/>
  <c r="E269" i="23"/>
  <c r="E318" i="23"/>
  <c r="E209" i="23"/>
  <c r="E228" i="23"/>
  <c r="E47" i="23"/>
  <c r="E373" i="23"/>
  <c r="E295" i="23"/>
  <c r="E292" i="23"/>
  <c r="E399" i="23"/>
  <c r="E287" i="23"/>
  <c r="E51" i="23"/>
  <c r="E271" i="23"/>
  <c r="E386" i="23"/>
  <c r="E103" i="23"/>
  <c r="E400" i="23"/>
  <c r="E62" i="23"/>
  <c r="E142" i="23"/>
  <c r="E357" i="23"/>
  <c r="E401" i="23"/>
  <c r="E279" i="23"/>
  <c r="E227" i="23"/>
  <c r="E283" i="23"/>
  <c r="E119" i="23"/>
  <c r="E328" i="23"/>
  <c r="E162" i="23"/>
  <c r="E272" i="23"/>
  <c r="E310" i="23"/>
  <c r="E294" i="23"/>
  <c r="E178" i="23"/>
  <c r="E88" i="23"/>
  <c r="E274" i="23"/>
  <c r="E50" i="23"/>
  <c r="E130" i="23"/>
  <c r="E26" i="23"/>
  <c r="E100" i="23"/>
  <c r="E266" i="23"/>
  <c r="E129" i="23"/>
  <c r="E206" i="23"/>
  <c r="E123" i="23"/>
  <c r="E42" i="23"/>
  <c r="E337" i="23"/>
  <c r="E264" i="23"/>
  <c r="E242" i="23"/>
  <c r="E95" i="23"/>
  <c r="E55" i="23"/>
  <c r="E192" i="23"/>
  <c r="E172" i="23"/>
  <c r="E246" i="23"/>
  <c r="E66" i="23"/>
  <c r="E183" i="23"/>
  <c r="E320" i="23"/>
  <c r="E179" i="23"/>
  <c r="E174" i="23"/>
  <c r="E213" i="23"/>
  <c r="E263" i="23"/>
  <c r="E164" i="23"/>
  <c r="E223" i="23"/>
  <c r="E184" i="23"/>
  <c r="E325" i="23"/>
  <c r="E243" i="23"/>
  <c r="E225" i="23"/>
  <c r="E384" i="23"/>
  <c r="E250" i="23"/>
  <c r="E116" i="23"/>
  <c r="E402" i="23"/>
  <c r="E372" i="23"/>
  <c r="E344" i="23"/>
  <c r="E74" i="23"/>
  <c r="E115" i="23"/>
  <c r="E28" i="23"/>
  <c r="E76" i="23"/>
  <c r="E83" i="23"/>
  <c r="E342" i="23"/>
  <c r="E177" i="23"/>
  <c r="E102" i="23"/>
  <c r="E48" i="23"/>
  <c r="E54" i="23"/>
  <c r="E282" i="23"/>
  <c r="E355" i="23"/>
  <c r="E207" i="23"/>
  <c r="E101" i="23"/>
  <c r="E114" i="23"/>
  <c r="E259" i="23"/>
  <c r="E188" i="23"/>
  <c r="E236" i="23"/>
  <c r="E138" i="23"/>
  <c r="E53" i="23"/>
  <c r="E111" i="23"/>
  <c r="E296" i="23"/>
  <c r="E166" i="23"/>
  <c r="E186" i="23"/>
  <c r="E189" i="23"/>
  <c r="E214" i="23"/>
  <c r="E60" i="23"/>
  <c r="E364" i="23"/>
  <c r="E363" i="23"/>
  <c r="E104" i="23"/>
  <c r="E297" i="23"/>
  <c r="E109" i="23"/>
  <c r="E30" i="23"/>
  <c r="E331" i="23"/>
  <c r="E89" i="23"/>
  <c r="E21" i="23"/>
  <c r="E345" i="23"/>
  <c r="E323" i="23"/>
  <c r="E127" i="23"/>
  <c r="E389" i="23"/>
  <c r="E380" i="23"/>
  <c r="E72" i="23"/>
  <c r="E291" i="23"/>
  <c r="E383" i="23"/>
  <c r="E333" i="23"/>
  <c r="E94" i="23"/>
  <c r="E335" i="23"/>
  <c r="E212" i="23"/>
  <c r="E334" i="23"/>
  <c r="E313" i="23"/>
  <c r="E93" i="23"/>
  <c r="E31" i="23"/>
  <c r="E150" i="23"/>
  <c r="E113" i="23"/>
  <c r="E45" i="23"/>
  <c r="E366" i="23"/>
  <c r="E57" i="23"/>
  <c r="E315" i="23"/>
  <c r="E38" i="23"/>
  <c r="E314" i="23"/>
  <c r="E382" i="23"/>
  <c r="E395" i="23"/>
  <c r="E143" i="23"/>
  <c r="E59" i="23"/>
  <c r="E149" i="23"/>
  <c r="E29" i="23"/>
  <c r="E20" i="23"/>
  <c r="E394" i="23"/>
  <c r="E165" i="23"/>
  <c r="E356" i="23"/>
  <c r="E219" i="23"/>
  <c r="E270" i="23"/>
  <c r="E293" i="23"/>
  <c r="E112" i="23"/>
  <c r="E135" i="23"/>
  <c r="E153" i="23"/>
  <c r="E221" i="23"/>
  <c r="E37" i="23"/>
  <c r="E284" i="23"/>
  <c r="E275" i="23"/>
  <c r="E203" i="23"/>
  <c r="E90" i="23"/>
  <c r="E176" i="23"/>
  <c r="E134" i="23"/>
  <c r="E404" i="23"/>
  <c r="E379" i="23"/>
  <c r="E182" i="23"/>
  <c r="E234" i="23"/>
  <c r="E375" i="23"/>
  <c r="E82" i="23"/>
  <c r="E385" i="23"/>
  <c r="E298" i="23"/>
  <c r="E248" i="23"/>
  <c r="E205" i="23"/>
  <c r="E403" i="23"/>
  <c r="E131" i="23"/>
  <c r="E118" i="23"/>
  <c r="E353" i="23"/>
  <c r="E231" i="23"/>
  <c r="E141" i="23"/>
  <c r="E148" i="23"/>
  <c r="E217" i="23"/>
  <c r="E260" i="23"/>
  <c r="E71" i="23"/>
  <c r="E290" i="23"/>
  <c r="E128" i="23"/>
  <c r="E305" i="23"/>
  <c r="E322" i="23"/>
  <c r="E163" i="23"/>
  <c r="E319" i="23"/>
  <c r="E237" i="23"/>
  <c r="E280" i="23"/>
  <c r="E218" i="23"/>
  <c r="E381" i="23"/>
  <c r="E241" i="23"/>
  <c r="E257" i="23"/>
  <c r="E240" i="23"/>
  <c r="E79" i="23"/>
  <c r="E247" i="23"/>
  <c r="E369" i="23"/>
  <c r="E341" i="23"/>
  <c r="E133" i="23"/>
  <c r="E220" i="23"/>
  <c r="E67" i="23"/>
  <c r="E327" i="23"/>
  <c r="E56" i="23"/>
  <c r="E330" i="23"/>
  <c r="E354" i="23"/>
  <c r="E261" i="23"/>
  <c r="E195" i="23"/>
  <c r="E300" i="23"/>
  <c r="E374" i="23"/>
  <c r="E235" i="23"/>
  <c r="E278" i="23"/>
  <c r="E96" i="23"/>
  <c r="E122" i="23"/>
  <c r="E98" i="23"/>
  <c r="E340" i="23"/>
  <c r="E405" i="23"/>
  <c r="E185" i="23"/>
  <c r="E124" i="23"/>
  <c r="E75" i="23"/>
  <c r="E81" i="23"/>
  <c r="E107" i="23"/>
  <c r="E137" i="23"/>
  <c r="E371" i="23"/>
  <c r="E368" i="23"/>
  <c r="E249" i="23"/>
  <c r="E196" i="23"/>
  <c r="E285" i="23"/>
  <c r="E286" i="23"/>
  <c r="E306" i="23"/>
  <c r="E201" i="23"/>
  <c r="E63" i="23"/>
  <c r="E85" i="23"/>
  <c r="E106" i="23"/>
  <c r="E140" i="23"/>
  <c r="E388" i="23"/>
  <c r="E97" i="23"/>
  <c r="E289" i="23"/>
  <c r="E273" i="23"/>
  <c r="E199" i="23"/>
  <c r="E136" i="23"/>
  <c r="E27" i="23"/>
  <c r="E69" i="23"/>
  <c r="E194" i="23"/>
  <c r="E61" i="23"/>
  <c r="E224" i="23"/>
  <c r="E49" i="23"/>
  <c r="E308" i="23"/>
  <c r="E110" i="23"/>
  <c r="E120" i="23"/>
  <c r="E78" i="23"/>
  <c r="E68" i="23"/>
  <c r="E169" i="23"/>
  <c r="E77" i="23"/>
  <c r="E406" i="23"/>
  <c r="E170" i="23"/>
  <c r="E321" i="23"/>
  <c r="E39" i="23"/>
  <c r="E258" i="23"/>
  <c r="E343" i="23"/>
  <c r="E332" i="23"/>
  <c r="E255" i="23"/>
  <c r="E175" i="23"/>
  <c r="E350" i="23"/>
  <c r="E316" i="23"/>
  <c r="E40" i="23"/>
  <c r="E33" i="23"/>
  <c r="E126" i="23"/>
  <c r="E407" i="23"/>
  <c r="E159" i="23"/>
  <c r="E304" i="23"/>
  <c r="E58" i="23"/>
  <c r="E158" i="23"/>
  <c r="E173" i="23"/>
  <c r="E367" i="23"/>
  <c r="E222" i="23"/>
  <c r="E200" i="23"/>
  <c r="E245" i="23"/>
  <c r="E239" i="23"/>
  <c r="E99" i="23"/>
  <c r="E276" i="23"/>
  <c r="E22" i="23"/>
  <c r="E312" i="23"/>
  <c r="E36" i="23"/>
  <c r="E32" i="23"/>
  <c r="E180" i="23"/>
  <c r="E105" i="23"/>
  <c r="E155" i="23"/>
  <c r="E70" i="23"/>
  <c r="E156" i="23"/>
  <c r="E191" i="23"/>
  <c r="E307" i="23"/>
  <c r="E370" i="23"/>
  <c r="E215" i="23"/>
  <c r="E197" i="23"/>
  <c r="E397" i="23"/>
  <c r="E351" i="23"/>
  <c r="E145" i="23"/>
  <c r="E393" i="23"/>
  <c r="E139" i="23"/>
  <c r="E216" i="23"/>
  <c r="E73" i="23"/>
  <c r="E377" i="23"/>
  <c r="E365" i="23"/>
  <c r="E25" i="23"/>
  <c r="E409" i="23"/>
  <c r="E232" i="23"/>
  <c r="E193" i="23"/>
  <c r="E324" i="23"/>
  <c r="E262" i="23"/>
  <c r="E303" i="23"/>
  <c r="E359" i="23"/>
  <c r="E91" i="23"/>
  <c r="E121" i="23"/>
  <c r="E347" i="23"/>
  <c r="E43" i="23"/>
  <c r="E117" i="23"/>
  <c r="E277" i="23"/>
  <c r="E267" i="23"/>
  <c r="E154" i="23"/>
  <c r="E317" i="23"/>
  <c r="E65" i="23"/>
  <c r="E233" i="23"/>
  <c r="E252" i="23"/>
  <c r="E348" i="23"/>
  <c r="E326" i="23"/>
  <c r="E168" i="23"/>
  <c r="E152" i="23"/>
  <c r="E392" i="23"/>
  <c r="E408" i="23"/>
  <c r="E46" i="23"/>
  <c r="E108" i="23"/>
  <c r="E211" i="23"/>
  <c r="E378" i="23"/>
  <c r="E309" i="23"/>
  <c r="E288" i="23"/>
  <c r="E251" i="23"/>
  <c r="E144" i="23"/>
  <c r="E132" i="23"/>
  <c r="E157" i="23"/>
  <c r="E24" i="23"/>
  <c r="E230" i="23"/>
  <c r="E254" i="23"/>
  <c r="E147" i="23"/>
  <c r="E204" i="23"/>
  <c r="E229" i="23"/>
  <c r="E23" i="23"/>
  <c r="E396" i="23"/>
  <c r="E181" i="23"/>
  <c r="E171" i="23"/>
  <c r="E92" i="23"/>
  <c r="E336" i="23"/>
  <c r="E391" i="23"/>
  <c r="E349" i="23"/>
  <c r="E64" i="23"/>
  <c r="E161" i="23"/>
  <c r="E244" i="23"/>
  <c r="E202" i="23"/>
  <c r="E387" i="23"/>
  <c r="E338" i="23"/>
  <c r="E52" i="23"/>
  <c r="E198" i="23"/>
  <c r="E301" i="23"/>
  <c r="E84" i="23"/>
  <c r="E352" i="23"/>
  <c r="E398" i="23"/>
  <c r="E146" i="23"/>
  <c r="E376" i="23"/>
  <c r="E339" i="23"/>
  <c r="E210" i="23"/>
  <c r="E151" i="23"/>
  <c r="E44" i="23"/>
  <c r="E86" i="23"/>
  <c r="E253" i="23"/>
  <c r="E268" i="23"/>
  <c r="E390" i="23"/>
  <c r="E80" i="23"/>
  <c r="E311" i="23"/>
  <c r="E35" i="23"/>
  <c r="E281" i="23"/>
  <c r="E226" i="23"/>
  <c r="E265" i="23"/>
  <c r="E358" i="23"/>
  <c r="E329" i="23"/>
  <c r="E187" i="23"/>
  <c r="E34" i="23"/>
  <c r="E160" i="23"/>
  <c r="E190" i="23"/>
  <c r="S12" i="20" l="1"/>
  <c r="S25" i="20"/>
  <c r="S24" i="20"/>
  <c r="S26" i="20"/>
  <c r="S23" i="20"/>
  <c r="T14" i="20"/>
  <c r="T28" i="20"/>
  <c r="S15" i="20"/>
  <c r="S27" i="20"/>
  <c r="S21" i="20"/>
  <c r="T22" i="20"/>
  <c r="T12" i="20"/>
  <c r="S10" i="20"/>
  <c r="T29" i="20"/>
  <c r="T19" i="20"/>
  <c r="T20" i="20"/>
  <c r="S17" i="20"/>
  <c r="S18" i="20"/>
  <c r="T16" i="20"/>
  <c r="S11" i="20"/>
  <c r="T13" i="20"/>
  <c r="J39" i="11"/>
  <c r="I39" i="11"/>
  <c r="H39" i="11"/>
  <c r="G39" i="11" l="1"/>
  <c r="B12" i="23"/>
  <c r="B13" i="23"/>
  <c r="B14" i="23"/>
  <c r="B15" i="23"/>
  <c r="B16" i="23"/>
  <c r="B17" i="23"/>
  <c r="B18" i="23"/>
  <c r="B19" i="23"/>
  <c r="B10" i="23"/>
  <c r="B11" i="23"/>
  <c r="A10" i="23" l="1"/>
  <c r="A11" i="23"/>
  <c r="A12" i="23"/>
  <c r="A13" i="23"/>
  <c r="A14" i="23"/>
  <c r="A15" i="23"/>
  <c r="A16" i="23"/>
  <c r="A17" i="23"/>
  <c r="A18" i="23"/>
  <c r="A19" i="23"/>
  <c r="B13" i="27"/>
  <c r="C13" i="27"/>
  <c r="D13" i="27"/>
  <c r="E13" i="27"/>
  <c r="F13" i="27"/>
  <c r="P13" i="27"/>
  <c r="B14" i="27"/>
  <c r="C14" i="27"/>
  <c r="D14" i="27"/>
  <c r="E14" i="27"/>
  <c r="F14" i="27"/>
  <c r="P14" i="27"/>
  <c r="B15" i="27"/>
  <c r="C15" i="27"/>
  <c r="D15" i="27"/>
  <c r="E15" i="27"/>
  <c r="F15" i="27"/>
  <c r="P15" i="27"/>
  <c r="B16" i="27"/>
  <c r="C16" i="27"/>
  <c r="D16" i="27"/>
  <c r="E16" i="27"/>
  <c r="F16" i="27"/>
  <c r="P16" i="27"/>
  <c r="B17" i="27"/>
  <c r="C17" i="27"/>
  <c r="D17" i="27"/>
  <c r="E17" i="27"/>
  <c r="F17" i="27"/>
  <c r="P17" i="27"/>
  <c r="B18" i="27"/>
  <c r="C18" i="27"/>
  <c r="D18" i="27"/>
  <c r="E18" i="27"/>
  <c r="F18" i="27"/>
  <c r="P18" i="27"/>
  <c r="B19" i="27"/>
  <c r="C19" i="27"/>
  <c r="D19" i="27"/>
  <c r="E19" i="27"/>
  <c r="F19" i="27"/>
  <c r="P19" i="27"/>
  <c r="B20" i="27"/>
  <c r="C20" i="27"/>
  <c r="D20" i="27"/>
  <c r="E20" i="27"/>
  <c r="F20" i="27"/>
  <c r="P20" i="27"/>
  <c r="B21" i="27"/>
  <c r="C21" i="27"/>
  <c r="D21" i="27"/>
  <c r="E21" i="27"/>
  <c r="F21" i="27"/>
  <c r="P21" i="27"/>
  <c r="C4" i="27"/>
  <c r="D4" i="27"/>
  <c r="E4" i="27"/>
  <c r="F4" i="27"/>
  <c r="G4" i="27"/>
  <c r="P4" i="27"/>
  <c r="B4" i="27"/>
  <c r="A4" i="27"/>
  <c r="Q9" i="20"/>
  <c r="H9" i="20"/>
  <c r="H8" i="20" s="1"/>
  <c r="G9" i="20"/>
  <c r="F9" i="20"/>
  <c r="E9" i="20"/>
  <c r="D9" i="20"/>
  <c r="C9" i="20"/>
  <c r="B9" i="20"/>
  <c r="A9" i="20"/>
  <c r="CL58" i="25"/>
  <c r="CK58" i="25"/>
  <c r="CJ58" i="25"/>
  <c r="CI58" i="25"/>
  <c r="CH58" i="25"/>
  <c r="CG58" i="25"/>
  <c r="CF58" i="25"/>
  <c r="CE58" i="25"/>
  <c r="CD58" i="25"/>
  <c r="CC58" i="25"/>
  <c r="CB58" i="25"/>
  <c r="CA58" i="25"/>
  <c r="BY58" i="25"/>
  <c r="BX58" i="25"/>
  <c r="BW58" i="25"/>
  <c r="BU58" i="25"/>
  <c r="BT58" i="25"/>
  <c r="BR58" i="25"/>
  <c r="BQ58" i="25"/>
  <c r="BP58" i="25"/>
  <c r="BO58" i="25"/>
  <c r="BN58" i="25"/>
  <c r="BM58" i="25"/>
  <c r="BL58" i="25"/>
  <c r="BK58" i="25"/>
  <c r="CL57" i="25"/>
  <c r="CK57" i="25"/>
  <c r="CJ57" i="25"/>
  <c r="CI57" i="25"/>
  <c r="CH57" i="25"/>
  <c r="CG57" i="25"/>
  <c r="CF57" i="25"/>
  <c r="CE57" i="25"/>
  <c r="CD57" i="25"/>
  <c r="CC57" i="25"/>
  <c r="CB57" i="25"/>
  <c r="CA57" i="25"/>
  <c r="BZ57" i="25"/>
  <c r="BY57" i="25"/>
  <c r="BX57" i="25"/>
  <c r="BW57" i="25"/>
  <c r="BU57" i="25"/>
  <c r="BT57" i="25"/>
  <c r="BR57" i="25"/>
  <c r="BQ57" i="25"/>
  <c r="BP57" i="25"/>
  <c r="BO57" i="25"/>
  <c r="BN57" i="25"/>
  <c r="BM57" i="25"/>
  <c r="BL57" i="25"/>
  <c r="BK57" i="25"/>
  <c r="CL56" i="25"/>
  <c r="CK56" i="25"/>
  <c r="CJ56" i="25"/>
  <c r="CI56" i="25"/>
  <c r="CH56" i="25"/>
  <c r="CG56" i="25"/>
  <c r="CF56" i="25"/>
  <c r="CE56" i="25"/>
  <c r="CD56" i="25"/>
  <c r="CC56" i="25"/>
  <c r="CB56" i="25"/>
  <c r="CA56" i="25"/>
  <c r="BZ56" i="25"/>
  <c r="BY56" i="25"/>
  <c r="BX56" i="25"/>
  <c r="BW56" i="25"/>
  <c r="BU56" i="25"/>
  <c r="BT56" i="25"/>
  <c r="BR56" i="25"/>
  <c r="BQ56" i="25"/>
  <c r="BP56" i="25"/>
  <c r="BO56" i="25"/>
  <c r="BN56" i="25"/>
  <c r="BM56" i="25"/>
  <c r="BL56" i="25"/>
  <c r="BK56" i="25"/>
  <c r="CL55" i="25"/>
  <c r="CK55" i="25"/>
  <c r="CJ55" i="25"/>
  <c r="CI55" i="25"/>
  <c r="CH55" i="25"/>
  <c r="CG55" i="25"/>
  <c r="CF55" i="25"/>
  <c r="CE55" i="25"/>
  <c r="CD55" i="25"/>
  <c r="CC55" i="25"/>
  <c r="CB55" i="25"/>
  <c r="CA55" i="25"/>
  <c r="BZ55" i="25"/>
  <c r="BY55" i="25"/>
  <c r="BX55" i="25"/>
  <c r="BW55" i="25"/>
  <c r="BU55" i="25"/>
  <c r="BT55" i="25"/>
  <c r="BR55" i="25"/>
  <c r="BQ55" i="25"/>
  <c r="BP55" i="25"/>
  <c r="BO55" i="25"/>
  <c r="BN55" i="25"/>
  <c r="BM55" i="25"/>
  <c r="BL55" i="25"/>
  <c r="BK55" i="25"/>
  <c r="CL54" i="25"/>
  <c r="CK54" i="25"/>
  <c r="CJ54" i="25"/>
  <c r="CI54" i="25"/>
  <c r="CH54" i="25"/>
  <c r="CG54" i="25"/>
  <c r="CF54" i="25"/>
  <c r="CE54" i="25"/>
  <c r="CD54" i="25"/>
  <c r="CC54" i="25"/>
  <c r="CB54" i="25"/>
  <c r="CA54" i="25"/>
  <c r="BZ54" i="25"/>
  <c r="BY54" i="25"/>
  <c r="BX54" i="25"/>
  <c r="BW54" i="25"/>
  <c r="BU54" i="25"/>
  <c r="BT54" i="25"/>
  <c r="BR54" i="25"/>
  <c r="BQ54" i="25"/>
  <c r="BP54" i="25"/>
  <c r="BO54" i="25"/>
  <c r="BN54" i="25"/>
  <c r="BM54" i="25"/>
  <c r="BL54" i="25"/>
  <c r="BK54" i="25"/>
  <c r="CL53" i="25"/>
  <c r="CK53" i="25"/>
  <c r="CJ53" i="25"/>
  <c r="CI53" i="25"/>
  <c r="CH53" i="25"/>
  <c r="CG53" i="25"/>
  <c r="CF53" i="25"/>
  <c r="CE53" i="25"/>
  <c r="CD53" i="25"/>
  <c r="CC53" i="25"/>
  <c r="CB53" i="25"/>
  <c r="CA53" i="25"/>
  <c r="BZ53" i="25"/>
  <c r="BY53" i="25"/>
  <c r="BX53" i="25"/>
  <c r="BW53" i="25"/>
  <c r="BU53" i="25"/>
  <c r="BT53" i="25"/>
  <c r="BR53" i="25"/>
  <c r="BQ53" i="25"/>
  <c r="BP53" i="25"/>
  <c r="BO53" i="25"/>
  <c r="BN53" i="25"/>
  <c r="BM53" i="25"/>
  <c r="BL53" i="25"/>
  <c r="BK53" i="25"/>
  <c r="CL52" i="25"/>
  <c r="CK52" i="25"/>
  <c r="CJ52" i="25"/>
  <c r="CI52" i="25"/>
  <c r="CH52" i="25"/>
  <c r="CG52" i="25"/>
  <c r="CF52" i="25"/>
  <c r="CE52" i="25"/>
  <c r="CD52" i="25"/>
  <c r="CC52" i="25"/>
  <c r="CB52" i="25"/>
  <c r="CA52" i="25"/>
  <c r="BZ52" i="25"/>
  <c r="BY52" i="25"/>
  <c r="BX52" i="25"/>
  <c r="BW52" i="25"/>
  <c r="BU52" i="25"/>
  <c r="BT52" i="25"/>
  <c r="BR52" i="25"/>
  <c r="BQ52" i="25"/>
  <c r="BP52" i="25"/>
  <c r="BO52" i="25"/>
  <c r="BN52" i="25"/>
  <c r="BM52" i="25"/>
  <c r="BL52" i="25"/>
  <c r="BK52" i="25"/>
  <c r="CL51" i="25"/>
  <c r="CK51" i="25"/>
  <c r="CJ51" i="25"/>
  <c r="CI51" i="25"/>
  <c r="CH51" i="25"/>
  <c r="CG51" i="25"/>
  <c r="CF51" i="25"/>
  <c r="CE51" i="25"/>
  <c r="CD51" i="25"/>
  <c r="CC51" i="25"/>
  <c r="CB51" i="25"/>
  <c r="CA51" i="25"/>
  <c r="BZ51" i="25"/>
  <c r="BY51" i="25"/>
  <c r="BX51" i="25"/>
  <c r="BW51" i="25"/>
  <c r="BU51" i="25"/>
  <c r="BT51" i="25"/>
  <c r="BR51" i="25"/>
  <c r="BQ51" i="25"/>
  <c r="BP51" i="25"/>
  <c r="BO51" i="25"/>
  <c r="BN51" i="25"/>
  <c r="BM51" i="25"/>
  <c r="BL51" i="25"/>
  <c r="BK51" i="25"/>
  <c r="CL50" i="25"/>
  <c r="CK50" i="25"/>
  <c r="CJ50" i="25"/>
  <c r="CI50" i="25"/>
  <c r="CH50" i="25"/>
  <c r="CG50" i="25"/>
  <c r="CF50" i="25"/>
  <c r="CE50" i="25"/>
  <c r="CD50" i="25"/>
  <c r="CC50" i="25"/>
  <c r="CB50" i="25"/>
  <c r="CA50" i="25"/>
  <c r="BZ50" i="25"/>
  <c r="BY50" i="25"/>
  <c r="BX50" i="25"/>
  <c r="BW50" i="25"/>
  <c r="BU50" i="25"/>
  <c r="BT50" i="25"/>
  <c r="BR50" i="25"/>
  <c r="BQ50" i="25"/>
  <c r="BP50" i="25"/>
  <c r="BO50" i="25"/>
  <c r="BN50" i="25"/>
  <c r="BM50" i="25"/>
  <c r="BL50" i="25"/>
  <c r="BK50" i="25"/>
  <c r="CL49" i="25"/>
  <c r="CK49" i="25"/>
  <c r="CJ49" i="25"/>
  <c r="CI49" i="25"/>
  <c r="CH49" i="25"/>
  <c r="CG49" i="25"/>
  <c r="CF49" i="25"/>
  <c r="CE49" i="25"/>
  <c r="CD49" i="25"/>
  <c r="CC49" i="25"/>
  <c r="CB49" i="25"/>
  <c r="CA49" i="25"/>
  <c r="BZ49" i="25"/>
  <c r="BY49" i="25"/>
  <c r="BX49" i="25"/>
  <c r="BW49" i="25"/>
  <c r="BU49" i="25"/>
  <c r="BT49" i="25"/>
  <c r="BR49" i="25"/>
  <c r="BQ49" i="25"/>
  <c r="BP49" i="25"/>
  <c r="BO49" i="25"/>
  <c r="BN49" i="25"/>
  <c r="BM49" i="25"/>
  <c r="BL49" i="25"/>
  <c r="BK49" i="25"/>
  <c r="CL48" i="25"/>
  <c r="CK48" i="25"/>
  <c r="CJ48" i="25"/>
  <c r="CI48" i="25"/>
  <c r="CH48" i="25"/>
  <c r="CG48" i="25"/>
  <c r="CF48" i="25"/>
  <c r="CE48" i="25"/>
  <c r="CD48" i="25"/>
  <c r="CC48" i="25"/>
  <c r="CB48" i="25"/>
  <c r="CA48" i="25"/>
  <c r="BZ48" i="25"/>
  <c r="BY48" i="25"/>
  <c r="BX48" i="25"/>
  <c r="BW48" i="25"/>
  <c r="BU48" i="25"/>
  <c r="BT48" i="25"/>
  <c r="BR48" i="25"/>
  <c r="BQ48" i="25"/>
  <c r="BP48" i="25"/>
  <c r="BO48" i="25"/>
  <c r="BN48" i="25"/>
  <c r="BM48" i="25"/>
  <c r="BL48" i="25"/>
  <c r="BK48" i="25"/>
  <c r="CL47" i="25"/>
  <c r="CK47" i="25"/>
  <c r="CJ47" i="25"/>
  <c r="CI47" i="25"/>
  <c r="CH47" i="25"/>
  <c r="CG47" i="25"/>
  <c r="CF47" i="25"/>
  <c r="CE47" i="25"/>
  <c r="CD47" i="25"/>
  <c r="CC47" i="25"/>
  <c r="CB47" i="25"/>
  <c r="CA47" i="25"/>
  <c r="BZ47" i="25"/>
  <c r="BY47" i="25"/>
  <c r="BX47" i="25"/>
  <c r="BW47" i="25"/>
  <c r="BU47" i="25"/>
  <c r="BT47" i="25"/>
  <c r="BR47" i="25"/>
  <c r="BQ47" i="25"/>
  <c r="BP47" i="25"/>
  <c r="BO47" i="25"/>
  <c r="BN47" i="25"/>
  <c r="BM47" i="25"/>
  <c r="BL47" i="25"/>
  <c r="BK47" i="25"/>
  <c r="CL46" i="25"/>
  <c r="CK46" i="25"/>
  <c r="CJ46" i="25"/>
  <c r="CI46" i="25"/>
  <c r="CH46" i="25"/>
  <c r="CG46" i="25"/>
  <c r="CF46" i="25"/>
  <c r="CE46" i="25"/>
  <c r="CD46" i="25"/>
  <c r="CC46" i="25"/>
  <c r="CB46" i="25"/>
  <c r="CA46" i="25"/>
  <c r="BZ46" i="25"/>
  <c r="BY46" i="25"/>
  <c r="BX46" i="25"/>
  <c r="BW46" i="25"/>
  <c r="BU46" i="25"/>
  <c r="BT46" i="25"/>
  <c r="BR46" i="25"/>
  <c r="BQ46" i="25"/>
  <c r="BP46" i="25"/>
  <c r="BO46" i="25"/>
  <c r="BN46" i="25"/>
  <c r="BM46" i="25"/>
  <c r="BL46" i="25"/>
  <c r="BK46" i="25"/>
  <c r="CL45" i="25"/>
  <c r="CK45" i="25"/>
  <c r="CJ45" i="25"/>
  <c r="CI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U45" i="25"/>
  <c r="BT45" i="25"/>
  <c r="BR45" i="25"/>
  <c r="BQ45" i="25"/>
  <c r="BP45" i="25"/>
  <c r="BO45" i="25"/>
  <c r="BN45" i="25"/>
  <c r="BM45" i="25"/>
  <c r="BL45" i="25"/>
  <c r="BK45" i="25"/>
  <c r="CL44" i="25"/>
  <c r="CK44" i="25"/>
  <c r="CJ44" i="25"/>
  <c r="CI44" i="25"/>
  <c r="CH44" i="25"/>
  <c r="CG44" i="25"/>
  <c r="CF44" i="25"/>
  <c r="CE44" i="25"/>
  <c r="CD44" i="25"/>
  <c r="CC44" i="25"/>
  <c r="CB44" i="25"/>
  <c r="CA44" i="25"/>
  <c r="BZ44" i="25"/>
  <c r="BY44" i="25"/>
  <c r="BX44" i="25"/>
  <c r="BW44" i="25"/>
  <c r="BU44" i="25"/>
  <c r="BT44" i="25"/>
  <c r="BR44" i="25"/>
  <c r="BQ44" i="25"/>
  <c r="BP44" i="25"/>
  <c r="BO44" i="25"/>
  <c r="BN44" i="25"/>
  <c r="BM44" i="25"/>
  <c r="BL44" i="25"/>
  <c r="BK44" i="25"/>
  <c r="CL43" i="25"/>
  <c r="CK43" i="25"/>
  <c r="CJ43" i="25"/>
  <c r="CI43" i="25"/>
  <c r="CH43" i="25"/>
  <c r="CG43" i="25"/>
  <c r="CF43" i="25"/>
  <c r="CE43" i="25"/>
  <c r="CD43" i="25"/>
  <c r="CC43" i="25"/>
  <c r="CB43" i="25"/>
  <c r="CA43" i="25"/>
  <c r="BZ43" i="25"/>
  <c r="BY43" i="25"/>
  <c r="BX43" i="25"/>
  <c r="BW43" i="25"/>
  <c r="BU43" i="25"/>
  <c r="BT43" i="25"/>
  <c r="BR43" i="25"/>
  <c r="BQ43" i="25"/>
  <c r="BP43" i="25"/>
  <c r="BO43" i="25"/>
  <c r="BN43" i="25"/>
  <c r="BM43" i="25"/>
  <c r="BL43" i="25"/>
  <c r="BK43" i="25"/>
  <c r="CL42" i="25"/>
  <c r="CK42" i="25"/>
  <c r="CJ42" i="25"/>
  <c r="CI42" i="25"/>
  <c r="CH42" i="25"/>
  <c r="CG42" i="25"/>
  <c r="CF42" i="25"/>
  <c r="CE42" i="25"/>
  <c r="CD42" i="25"/>
  <c r="CC42" i="25"/>
  <c r="CB42" i="25"/>
  <c r="CA42" i="25"/>
  <c r="BZ42" i="25"/>
  <c r="BY42" i="25"/>
  <c r="BX42" i="25"/>
  <c r="BW42" i="25"/>
  <c r="BU42" i="25"/>
  <c r="BT42" i="25"/>
  <c r="BR42" i="25"/>
  <c r="BQ42" i="25"/>
  <c r="BP42" i="25"/>
  <c r="BO42" i="25"/>
  <c r="BN42" i="25"/>
  <c r="BM42" i="25"/>
  <c r="BL42" i="25"/>
  <c r="BK42" i="25"/>
  <c r="CL41" i="25"/>
  <c r="CK41" i="25"/>
  <c r="CJ41" i="25"/>
  <c r="CI41" i="25"/>
  <c r="CH41" i="25"/>
  <c r="CG41" i="25"/>
  <c r="CF41" i="25"/>
  <c r="CE41" i="25"/>
  <c r="CD41" i="25"/>
  <c r="CC41" i="25"/>
  <c r="CB41" i="25"/>
  <c r="CA41" i="25"/>
  <c r="BZ41" i="25"/>
  <c r="BY41" i="25"/>
  <c r="BX41" i="25"/>
  <c r="BW41" i="25"/>
  <c r="BU41" i="25"/>
  <c r="BT41" i="25"/>
  <c r="BR41" i="25"/>
  <c r="BQ41" i="25"/>
  <c r="BP41" i="25"/>
  <c r="BO41" i="25"/>
  <c r="BN41" i="25"/>
  <c r="BM41" i="25"/>
  <c r="BL41" i="25"/>
  <c r="BK41" i="25"/>
  <c r="CL40" i="25"/>
  <c r="CK40" i="25"/>
  <c r="CJ40" i="25"/>
  <c r="CI40" i="25"/>
  <c r="CH40" i="25"/>
  <c r="CG40" i="25"/>
  <c r="CF40" i="25"/>
  <c r="CE40" i="25"/>
  <c r="CD40" i="25"/>
  <c r="CC40" i="25"/>
  <c r="CB40" i="25"/>
  <c r="CA40" i="25"/>
  <c r="BZ40" i="25"/>
  <c r="BY40" i="25"/>
  <c r="BX40" i="25"/>
  <c r="BW40" i="25"/>
  <c r="BU40" i="25"/>
  <c r="BT40" i="25"/>
  <c r="BR40" i="25"/>
  <c r="BQ40" i="25"/>
  <c r="BP40" i="25"/>
  <c r="BO40" i="25"/>
  <c r="BN40" i="25"/>
  <c r="BM40" i="25"/>
  <c r="BL40" i="25"/>
  <c r="BK40" i="25"/>
  <c r="CL39" i="25"/>
  <c r="CK39" i="25"/>
  <c r="CJ39" i="25"/>
  <c r="CI39" i="25"/>
  <c r="CH39" i="25"/>
  <c r="CG39" i="25"/>
  <c r="CF39" i="25"/>
  <c r="CE39" i="25"/>
  <c r="CD39" i="25"/>
  <c r="CC39" i="25"/>
  <c r="CB39" i="25"/>
  <c r="CA39" i="25"/>
  <c r="BZ39" i="25"/>
  <c r="BY39" i="25"/>
  <c r="BX39" i="25"/>
  <c r="BW39" i="25"/>
  <c r="BU39" i="25"/>
  <c r="BT39" i="25"/>
  <c r="BR39" i="25"/>
  <c r="BQ39" i="25"/>
  <c r="BP39" i="25"/>
  <c r="BO39" i="25"/>
  <c r="BN39" i="25"/>
  <c r="BM39" i="25"/>
  <c r="BL39" i="25"/>
  <c r="BK39" i="25"/>
  <c r="CL38" i="25"/>
  <c r="CK38" i="25"/>
  <c r="CJ38" i="25"/>
  <c r="CI38" i="25"/>
  <c r="CH38" i="25"/>
  <c r="CG38" i="25"/>
  <c r="CF38" i="25"/>
  <c r="CE38" i="25"/>
  <c r="CD38" i="25"/>
  <c r="CC38" i="25"/>
  <c r="CB38" i="25"/>
  <c r="CA38" i="25"/>
  <c r="BZ38" i="25"/>
  <c r="BY38" i="25"/>
  <c r="BX38" i="25"/>
  <c r="BW38" i="25"/>
  <c r="BU38" i="25"/>
  <c r="BT38" i="25"/>
  <c r="BR38" i="25"/>
  <c r="BQ38" i="25"/>
  <c r="BP38" i="25"/>
  <c r="BO38" i="25"/>
  <c r="BN38" i="25"/>
  <c r="BM38" i="25"/>
  <c r="BL38" i="25"/>
  <c r="BK38" i="25"/>
  <c r="CL37" i="25"/>
  <c r="CK37" i="25"/>
  <c r="CJ37" i="25"/>
  <c r="CI37" i="25"/>
  <c r="CH37" i="25"/>
  <c r="CG37" i="25"/>
  <c r="CF37" i="25"/>
  <c r="CE37" i="25"/>
  <c r="CD37" i="25"/>
  <c r="CC37" i="25"/>
  <c r="CB37" i="25"/>
  <c r="CA37" i="25"/>
  <c r="BZ37" i="25"/>
  <c r="BY37" i="25"/>
  <c r="BX37" i="25"/>
  <c r="BW37" i="25"/>
  <c r="BU37" i="25"/>
  <c r="BT37" i="25"/>
  <c r="BR37" i="25"/>
  <c r="BQ37" i="25"/>
  <c r="BP37" i="25"/>
  <c r="BO37" i="25"/>
  <c r="BN37" i="25"/>
  <c r="BM37" i="25"/>
  <c r="BL37" i="25"/>
  <c r="BK37" i="25"/>
  <c r="CL36" i="25"/>
  <c r="CK36" i="25"/>
  <c r="CJ36" i="25"/>
  <c r="CI36" i="25"/>
  <c r="CH36" i="25"/>
  <c r="CG36" i="25"/>
  <c r="CF36" i="25"/>
  <c r="CE36" i="25"/>
  <c r="CD36" i="25"/>
  <c r="CC36" i="25"/>
  <c r="CB36" i="25"/>
  <c r="CA36" i="25"/>
  <c r="BZ36" i="25"/>
  <c r="BY36" i="25"/>
  <c r="BX36" i="25"/>
  <c r="BW36" i="25"/>
  <c r="BU36" i="25"/>
  <c r="BT36" i="25"/>
  <c r="BR36" i="25"/>
  <c r="BQ36" i="25"/>
  <c r="BP36" i="25"/>
  <c r="BO36" i="25"/>
  <c r="BN36" i="25"/>
  <c r="BM36" i="25"/>
  <c r="BL36" i="25"/>
  <c r="BK36" i="25"/>
  <c r="CL33" i="25"/>
  <c r="CK33" i="25"/>
  <c r="CJ33" i="25"/>
  <c r="CI33" i="25"/>
  <c r="CH33" i="25"/>
  <c r="CG33" i="25"/>
  <c r="CF33" i="25"/>
  <c r="CE33" i="25"/>
  <c r="CD33" i="25"/>
  <c r="CC33" i="25"/>
  <c r="CB33" i="25"/>
  <c r="CA33" i="25"/>
  <c r="BZ33" i="25"/>
  <c r="BY33" i="25"/>
  <c r="BX33" i="25"/>
  <c r="BW33" i="25"/>
  <c r="BU33" i="25"/>
  <c r="BT33" i="25"/>
  <c r="BR33" i="25"/>
  <c r="BQ33" i="25"/>
  <c r="BP33" i="25"/>
  <c r="BO33" i="25"/>
  <c r="BN33" i="25"/>
  <c r="BM33" i="25"/>
  <c r="BL33" i="25"/>
  <c r="BK33" i="25"/>
  <c r="AW33" i="25"/>
  <c r="AU33" i="25"/>
  <c r="AT33" i="25"/>
  <c r="AR33" i="25"/>
  <c r="AN33" i="25"/>
  <c r="AM33" i="25"/>
  <c r="AL33" i="25"/>
  <c r="AK33" i="25"/>
  <c r="AJ33" i="25"/>
  <c r="AI33" i="25"/>
  <c r="AH33" i="25"/>
  <c r="AE33" i="25"/>
  <c r="AB33" i="25"/>
  <c r="AA33" i="25"/>
  <c r="Z33" i="25"/>
  <c r="CL32" i="25"/>
  <c r="CK32" i="25"/>
  <c r="CJ32" i="25"/>
  <c r="CI32" i="25"/>
  <c r="CH32" i="25"/>
  <c r="CG32" i="25"/>
  <c r="CF32" i="25"/>
  <c r="CE32" i="25"/>
  <c r="CD32" i="25"/>
  <c r="CC32" i="25"/>
  <c r="CB32" i="25"/>
  <c r="CA32" i="25"/>
  <c r="BZ32" i="25"/>
  <c r="BY32" i="25"/>
  <c r="BX32" i="25"/>
  <c r="BW32" i="25"/>
  <c r="BU32" i="25"/>
  <c r="BT32" i="25"/>
  <c r="BR32" i="25"/>
  <c r="BQ32" i="25"/>
  <c r="BP32" i="25"/>
  <c r="BO32" i="25"/>
  <c r="BN32" i="25"/>
  <c r="BM32" i="25"/>
  <c r="BL32" i="25"/>
  <c r="BK32" i="25"/>
  <c r="AW32" i="25"/>
  <c r="AU32" i="25"/>
  <c r="AT32" i="25"/>
  <c r="AR32" i="25"/>
  <c r="AN32" i="25"/>
  <c r="AM32" i="25"/>
  <c r="AL32" i="25"/>
  <c r="AK32" i="25"/>
  <c r="AJ32" i="25"/>
  <c r="AI32" i="25"/>
  <c r="AH32" i="25"/>
  <c r="AE32" i="25"/>
  <c r="AB32" i="25"/>
  <c r="AA32" i="25"/>
  <c r="Z32" i="25"/>
  <c r="CL31" i="25"/>
  <c r="CK31" i="25"/>
  <c r="CJ31" i="25"/>
  <c r="CI31" i="25"/>
  <c r="CH31" i="25"/>
  <c r="CG31" i="25"/>
  <c r="CF31" i="25"/>
  <c r="CE31" i="25"/>
  <c r="CD31" i="25"/>
  <c r="CC31" i="25"/>
  <c r="CB31" i="25"/>
  <c r="CA31" i="25"/>
  <c r="BZ31" i="25"/>
  <c r="BY31" i="25"/>
  <c r="BX31" i="25"/>
  <c r="BW31" i="25"/>
  <c r="BU31" i="25"/>
  <c r="BT31" i="25"/>
  <c r="BR31" i="25"/>
  <c r="BQ31" i="25"/>
  <c r="BP31" i="25"/>
  <c r="BO31" i="25"/>
  <c r="BN31" i="25"/>
  <c r="BM31" i="25"/>
  <c r="BL31" i="25"/>
  <c r="BK31" i="25"/>
  <c r="AW31" i="25"/>
  <c r="AU31" i="25"/>
  <c r="AT31" i="25"/>
  <c r="AR31" i="25"/>
  <c r="AN31" i="25"/>
  <c r="AM31" i="25"/>
  <c r="AL31" i="25"/>
  <c r="AK31" i="25"/>
  <c r="AJ31" i="25"/>
  <c r="AI31" i="25"/>
  <c r="AH31" i="25"/>
  <c r="AE31" i="25"/>
  <c r="AB31" i="25"/>
  <c r="AA31" i="25"/>
  <c r="Z31" i="25"/>
  <c r="CL30" i="25"/>
  <c r="CK30" i="25"/>
  <c r="CJ30" i="25"/>
  <c r="CI30" i="25"/>
  <c r="CH30" i="25"/>
  <c r="CG30" i="25"/>
  <c r="CF30" i="25"/>
  <c r="CE30" i="25"/>
  <c r="CD30" i="25"/>
  <c r="CC30" i="25"/>
  <c r="CB30" i="25"/>
  <c r="CA30" i="25"/>
  <c r="BZ30" i="25"/>
  <c r="BY30" i="25"/>
  <c r="BX30" i="25"/>
  <c r="BW30" i="25"/>
  <c r="BU30" i="25"/>
  <c r="BT30" i="25"/>
  <c r="BR30" i="25"/>
  <c r="BQ30" i="25"/>
  <c r="BP30" i="25"/>
  <c r="BO30" i="25"/>
  <c r="BN30" i="25"/>
  <c r="BM30" i="25"/>
  <c r="BL30" i="25"/>
  <c r="BK30" i="25"/>
  <c r="AW30" i="25"/>
  <c r="AU30" i="25"/>
  <c r="AT30" i="25"/>
  <c r="AR30" i="25"/>
  <c r="AN30" i="25"/>
  <c r="AM30" i="25"/>
  <c r="AL30" i="25"/>
  <c r="AK30" i="25"/>
  <c r="AJ30" i="25"/>
  <c r="AI30" i="25"/>
  <c r="AH30" i="25"/>
  <c r="AE30" i="25"/>
  <c r="AB30" i="25"/>
  <c r="AA30" i="25"/>
  <c r="Z30" i="25"/>
  <c r="CL29" i="25"/>
  <c r="CK29" i="25"/>
  <c r="CJ29" i="25"/>
  <c r="CI29" i="25"/>
  <c r="CH29" i="25"/>
  <c r="CG29" i="25"/>
  <c r="CF29" i="25"/>
  <c r="CE29" i="25"/>
  <c r="CD29" i="25"/>
  <c r="CC29" i="25"/>
  <c r="CB29" i="25"/>
  <c r="CA29" i="25"/>
  <c r="BZ29" i="25"/>
  <c r="BY29" i="25"/>
  <c r="BX29" i="25"/>
  <c r="BW29" i="25"/>
  <c r="BU29" i="25"/>
  <c r="BT29" i="25"/>
  <c r="BR29" i="25"/>
  <c r="BQ29" i="25"/>
  <c r="BP29" i="25"/>
  <c r="BO29" i="25"/>
  <c r="BN29" i="25"/>
  <c r="BM29" i="25"/>
  <c r="BL29" i="25"/>
  <c r="BK29" i="25"/>
  <c r="AW29" i="25"/>
  <c r="AU29" i="25"/>
  <c r="AT29" i="25"/>
  <c r="AR29" i="25"/>
  <c r="AN29" i="25"/>
  <c r="AM29" i="25"/>
  <c r="AL29" i="25"/>
  <c r="AK29" i="25"/>
  <c r="AJ29" i="25"/>
  <c r="AI29" i="25"/>
  <c r="AH29" i="25"/>
  <c r="AE29" i="25"/>
  <c r="AB29" i="25"/>
  <c r="AA29" i="25"/>
  <c r="Z29" i="25"/>
  <c r="CL28" i="25"/>
  <c r="CK28" i="25"/>
  <c r="CJ28" i="25"/>
  <c r="CI28" i="25"/>
  <c r="CH28" i="25"/>
  <c r="CG28" i="25"/>
  <c r="CF28" i="25"/>
  <c r="CE28" i="25"/>
  <c r="CD28" i="25"/>
  <c r="CC28" i="25"/>
  <c r="CB28" i="25"/>
  <c r="CA28" i="25"/>
  <c r="BZ28" i="25"/>
  <c r="BY28" i="25"/>
  <c r="BX28" i="25"/>
  <c r="BW28" i="25"/>
  <c r="BU28" i="25"/>
  <c r="BT28" i="25"/>
  <c r="BR28" i="25"/>
  <c r="BQ28" i="25"/>
  <c r="BP28" i="25"/>
  <c r="BO28" i="25"/>
  <c r="BN28" i="25"/>
  <c r="BM28" i="25"/>
  <c r="BL28" i="25"/>
  <c r="BK28" i="25"/>
  <c r="AW28" i="25"/>
  <c r="AU28" i="25"/>
  <c r="AT28" i="25"/>
  <c r="AR28" i="25"/>
  <c r="AN28" i="25"/>
  <c r="AM28" i="25"/>
  <c r="AL28" i="25"/>
  <c r="AK28" i="25"/>
  <c r="AJ28" i="25"/>
  <c r="AI28" i="25"/>
  <c r="AH28" i="25"/>
  <c r="AE28" i="25"/>
  <c r="AB28" i="25"/>
  <c r="AA28" i="25"/>
  <c r="Z28" i="25"/>
  <c r="CL27" i="25"/>
  <c r="CK27" i="25"/>
  <c r="CJ27" i="25"/>
  <c r="CI27" i="25"/>
  <c r="CH27" i="25"/>
  <c r="CG27" i="25"/>
  <c r="CF27" i="25"/>
  <c r="CE27" i="25"/>
  <c r="CD27" i="25"/>
  <c r="CC27" i="25"/>
  <c r="CB27" i="25"/>
  <c r="CA27" i="25"/>
  <c r="BZ27" i="25"/>
  <c r="BY27" i="25"/>
  <c r="BX27" i="25"/>
  <c r="BW27" i="25"/>
  <c r="BU27" i="25"/>
  <c r="BT27" i="25"/>
  <c r="BR27" i="25"/>
  <c r="BQ27" i="25"/>
  <c r="BP27" i="25"/>
  <c r="BO27" i="25"/>
  <c r="BN27" i="25"/>
  <c r="BM27" i="25"/>
  <c r="BL27" i="25"/>
  <c r="BK27" i="25"/>
  <c r="AW27" i="25"/>
  <c r="AU27" i="25"/>
  <c r="AT27" i="25"/>
  <c r="AR27" i="25"/>
  <c r="AN27" i="25"/>
  <c r="AM27" i="25"/>
  <c r="AL27" i="25"/>
  <c r="AK27" i="25"/>
  <c r="AJ27" i="25"/>
  <c r="AI27" i="25"/>
  <c r="AH27" i="25"/>
  <c r="AE27" i="25"/>
  <c r="AB27" i="25"/>
  <c r="AA27" i="25"/>
  <c r="Z27" i="25"/>
  <c r="CL26" i="25"/>
  <c r="CK26" i="25"/>
  <c r="CJ26" i="25"/>
  <c r="CI26" i="25"/>
  <c r="CH26" i="25"/>
  <c r="CG26" i="25"/>
  <c r="CF26" i="25"/>
  <c r="CE26" i="25"/>
  <c r="CD26" i="25"/>
  <c r="CC26" i="25"/>
  <c r="CB26" i="25"/>
  <c r="CA26" i="25"/>
  <c r="BZ26" i="25"/>
  <c r="BY26" i="25"/>
  <c r="BX26" i="25"/>
  <c r="BW26" i="25"/>
  <c r="BU26" i="25"/>
  <c r="BT26" i="25"/>
  <c r="BR26" i="25"/>
  <c r="BQ26" i="25"/>
  <c r="BP26" i="25"/>
  <c r="BO26" i="25"/>
  <c r="BN26" i="25"/>
  <c r="BM26" i="25"/>
  <c r="BL26" i="25"/>
  <c r="BK26" i="25"/>
  <c r="AW26" i="25"/>
  <c r="AU26" i="25"/>
  <c r="AT26" i="25"/>
  <c r="AR26" i="25"/>
  <c r="AN26" i="25"/>
  <c r="AM26" i="25"/>
  <c r="AL26" i="25"/>
  <c r="AK26" i="25"/>
  <c r="AJ26" i="25"/>
  <c r="AI26" i="25"/>
  <c r="AH26" i="25"/>
  <c r="AE26" i="25"/>
  <c r="AB26" i="25"/>
  <c r="AA26" i="25"/>
  <c r="Z26" i="25"/>
  <c r="CL25" i="25"/>
  <c r="CK25" i="25"/>
  <c r="CJ25" i="25"/>
  <c r="CI25" i="25"/>
  <c r="CH25" i="25"/>
  <c r="CG25" i="25"/>
  <c r="CF25" i="25"/>
  <c r="CE25" i="25"/>
  <c r="CD25" i="25"/>
  <c r="CC25" i="25"/>
  <c r="CB25" i="25"/>
  <c r="CA25" i="25"/>
  <c r="BZ25" i="25"/>
  <c r="BY25" i="25"/>
  <c r="BX25" i="25"/>
  <c r="BW25" i="25"/>
  <c r="BU25" i="25"/>
  <c r="BT25" i="25"/>
  <c r="BR25" i="25"/>
  <c r="BQ25" i="25"/>
  <c r="BP25" i="25"/>
  <c r="BO25" i="25"/>
  <c r="BN25" i="25"/>
  <c r="BM25" i="25"/>
  <c r="BL25" i="25"/>
  <c r="BK25" i="25"/>
  <c r="AW25" i="25"/>
  <c r="AU25" i="25"/>
  <c r="AT25" i="25"/>
  <c r="AR25" i="25"/>
  <c r="AN25" i="25"/>
  <c r="AM25" i="25"/>
  <c r="AL25" i="25"/>
  <c r="AK25" i="25"/>
  <c r="AJ25" i="25"/>
  <c r="AI25" i="25"/>
  <c r="AH25" i="25"/>
  <c r="AE25" i="25"/>
  <c r="AB25" i="25"/>
  <c r="AA25" i="25"/>
  <c r="Z25" i="25"/>
  <c r="CL24" i="25"/>
  <c r="CK24" i="25"/>
  <c r="CJ24" i="25"/>
  <c r="CI24" i="25"/>
  <c r="CH24" i="25"/>
  <c r="CG24" i="25"/>
  <c r="CF24" i="25"/>
  <c r="CE24" i="25"/>
  <c r="CD24" i="25"/>
  <c r="CC24" i="25"/>
  <c r="CB24" i="25"/>
  <c r="CA24" i="25"/>
  <c r="BZ24" i="25"/>
  <c r="BY24" i="25"/>
  <c r="BX24" i="25"/>
  <c r="BW24" i="25"/>
  <c r="BU24" i="25"/>
  <c r="BT24" i="25"/>
  <c r="BR24" i="25"/>
  <c r="BQ24" i="25"/>
  <c r="BP24" i="25"/>
  <c r="BO24" i="25"/>
  <c r="BN24" i="25"/>
  <c r="BM24" i="25"/>
  <c r="BL24" i="25"/>
  <c r="BK24" i="25"/>
  <c r="AW24" i="25"/>
  <c r="AU24" i="25"/>
  <c r="AT24" i="25"/>
  <c r="AR24" i="25"/>
  <c r="AN24" i="25"/>
  <c r="AM24" i="25"/>
  <c r="AL24" i="25"/>
  <c r="AK24" i="25"/>
  <c r="AJ24" i="25"/>
  <c r="AI24" i="25"/>
  <c r="AH24" i="25"/>
  <c r="AE24" i="25"/>
  <c r="AB24" i="25"/>
  <c r="AA24" i="25"/>
  <c r="Z24" i="25"/>
  <c r="CL23" i="25"/>
  <c r="CK23" i="25"/>
  <c r="CJ23" i="25"/>
  <c r="CI23" i="25"/>
  <c r="CH23" i="25"/>
  <c r="CG23" i="25"/>
  <c r="CF23" i="25"/>
  <c r="CE23" i="25"/>
  <c r="CD23" i="25"/>
  <c r="CC23" i="25"/>
  <c r="CB23" i="25"/>
  <c r="CA23" i="25"/>
  <c r="BZ23" i="25"/>
  <c r="BY23" i="25"/>
  <c r="BX23" i="25"/>
  <c r="BW23" i="25"/>
  <c r="BU23" i="25"/>
  <c r="BT23" i="25"/>
  <c r="BR23" i="25"/>
  <c r="BQ23" i="25"/>
  <c r="BP23" i="25"/>
  <c r="BO23" i="25"/>
  <c r="BN23" i="25"/>
  <c r="BM23" i="25"/>
  <c r="BL23" i="25"/>
  <c r="BK23" i="25"/>
  <c r="AW23" i="25"/>
  <c r="AU23" i="25"/>
  <c r="AT23" i="25"/>
  <c r="AR23" i="25"/>
  <c r="AN23" i="25"/>
  <c r="AM23" i="25"/>
  <c r="AL23" i="25"/>
  <c r="AK23" i="25"/>
  <c r="AJ23" i="25"/>
  <c r="AI23" i="25"/>
  <c r="AH23" i="25"/>
  <c r="AE23" i="25"/>
  <c r="AB23" i="25"/>
  <c r="AA23" i="25"/>
  <c r="Z23" i="25"/>
  <c r="CL22" i="25"/>
  <c r="CK22" i="25"/>
  <c r="CJ22" i="25"/>
  <c r="CI22" i="25"/>
  <c r="CH22" i="25"/>
  <c r="CG22" i="25"/>
  <c r="CF22" i="25"/>
  <c r="CE22" i="25"/>
  <c r="CD22" i="25"/>
  <c r="CC22" i="25"/>
  <c r="CB22" i="25"/>
  <c r="CA22" i="25"/>
  <c r="BZ22" i="25"/>
  <c r="BY22" i="25"/>
  <c r="BX22" i="25"/>
  <c r="BW22" i="25"/>
  <c r="BU22" i="25"/>
  <c r="BT22" i="25"/>
  <c r="BR22" i="25"/>
  <c r="BQ22" i="25"/>
  <c r="BP22" i="25"/>
  <c r="BO22" i="25"/>
  <c r="BN22" i="25"/>
  <c r="BM22" i="25"/>
  <c r="BL22" i="25"/>
  <c r="BK22" i="25"/>
  <c r="AW22" i="25"/>
  <c r="AU22" i="25"/>
  <c r="AT22" i="25"/>
  <c r="AR22" i="25"/>
  <c r="AN22" i="25"/>
  <c r="AM22" i="25"/>
  <c r="AL22" i="25"/>
  <c r="AK22" i="25"/>
  <c r="AJ22" i="25"/>
  <c r="AI22" i="25"/>
  <c r="AH22" i="25"/>
  <c r="AE22" i="25"/>
  <c r="AB22" i="25"/>
  <c r="AA22" i="25"/>
  <c r="Z22" i="25"/>
  <c r="CL21" i="25"/>
  <c r="CK21" i="25"/>
  <c r="CJ21" i="25"/>
  <c r="CI21" i="25"/>
  <c r="CH21" i="25"/>
  <c r="CG21" i="25"/>
  <c r="CF21" i="25"/>
  <c r="CE21" i="25"/>
  <c r="CD21" i="25"/>
  <c r="CC21" i="25"/>
  <c r="CB21" i="25"/>
  <c r="CA21" i="25"/>
  <c r="BZ21" i="25"/>
  <c r="BY21" i="25"/>
  <c r="BX21" i="25"/>
  <c r="BW21" i="25"/>
  <c r="BU21" i="25"/>
  <c r="BT21" i="25"/>
  <c r="BR21" i="25"/>
  <c r="BQ21" i="25"/>
  <c r="BP21" i="25"/>
  <c r="BO21" i="25"/>
  <c r="BN21" i="25"/>
  <c r="BM21" i="25"/>
  <c r="BL21" i="25"/>
  <c r="BK21" i="25"/>
  <c r="AW21" i="25"/>
  <c r="AU21" i="25"/>
  <c r="AT21" i="25"/>
  <c r="AR21" i="25"/>
  <c r="AN21" i="25"/>
  <c r="AM21" i="25"/>
  <c r="AL21" i="25"/>
  <c r="AK21" i="25"/>
  <c r="AJ21" i="25"/>
  <c r="AI21" i="25"/>
  <c r="AH21" i="25"/>
  <c r="AE21" i="25"/>
  <c r="AB21" i="25"/>
  <c r="AA21" i="25"/>
  <c r="Z21" i="25"/>
  <c r="CL20" i="25"/>
  <c r="CK20" i="25"/>
  <c r="CJ20" i="25"/>
  <c r="CI20" i="25"/>
  <c r="CH20" i="25"/>
  <c r="CG20" i="25"/>
  <c r="CF20" i="25"/>
  <c r="CE20" i="25"/>
  <c r="CD20" i="25"/>
  <c r="CC20" i="25"/>
  <c r="CB20" i="25"/>
  <c r="CA20" i="25"/>
  <c r="BZ20" i="25"/>
  <c r="BY20" i="25"/>
  <c r="BX20" i="25"/>
  <c r="BW20" i="25"/>
  <c r="BU20" i="25"/>
  <c r="BT20" i="25"/>
  <c r="BR20" i="25"/>
  <c r="BQ20" i="25"/>
  <c r="BP20" i="25"/>
  <c r="BO20" i="25"/>
  <c r="BN20" i="25"/>
  <c r="BM20" i="25"/>
  <c r="BL20" i="25"/>
  <c r="BK20" i="25"/>
  <c r="AW20" i="25"/>
  <c r="AU20" i="25"/>
  <c r="AT20" i="25"/>
  <c r="AR20" i="25"/>
  <c r="AN20" i="25"/>
  <c r="AM20" i="25"/>
  <c r="AL20" i="25"/>
  <c r="AK20" i="25"/>
  <c r="AJ20" i="25"/>
  <c r="AI20" i="25"/>
  <c r="AH20" i="25"/>
  <c r="AE20" i="25"/>
  <c r="AB20" i="25"/>
  <c r="AA20" i="25"/>
  <c r="Z20" i="25"/>
  <c r="CL18" i="25"/>
  <c r="CK18" i="25"/>
  <c r="CJ18" i="25"/>
  <c r="CI18" i="25"/>
  <c r="CH18" i="25"/>
  <c r="CG18" i="25"/>
  <c r="CF18" i="25"/>
  <c r="CE18" i="25"/>
  <c r="CD18" i="25"/>
  <c r="CC18" i="25"/>
  <c r="CB18" i="25"/>
  <c r="CA18" i="25"/>
  <c r="BZ18" i="25"/>
  <c r="BY18" i="25"/>
  <c r="BX18" i="25"/>
  <c r="BW18" i="25"/>
  <c r="BU18" i="25"/>
  <c r="BT18" i="25"/>
  <c r="BR18" i="25"/>
  <c r="BQ18" i="25"/>
  <c r="BP18" i="25"/>
  <c r="BO18" i="25"/>
  <c r="BN18" i="25"/>
  <c r="BM18" i="25"/>
  <c r="BL18" i="25"/>
  <c r="BK18" i="25"/>
  <c r="AW18" i="25"/>
  <c r="AU18" i="25"/>
  <c r="AT18" i="25"/>
  <c r="AR18" i="25"/>
  <c r="AN18" i="25"/>
  <c r="AM18" i="25"/>
  <c r="AL18" i="25"/>
  <c r="AK18" i="25"/>
  <c r="AJ18" i="25"/>
  <c r="AI18" i="25"/>
  <c r="AH18" i="25"/>
  <c r="AE18" i="25"/>
  <c r="AB18" i="25"/>
  <c r="AA18" i="25"/>
  <c r="Z18" i="25"/>
  <c r="CL17" i="25"/>
  <c r="CK17" i="25"/>
  <c r="CJ17" i="25"/>
  <c r="CI17" i="25"/>
  <c r="CH17" i="25"/>
  <c r="CG17" i="25"/>
  <c r="CF17" i="25"/>
  <c r="CE17" i="25"/>
  <c r="CD17" i="25"/>
  <c r="CC17" i="25"/>
  <c r="CB17" i="25"/>
  <c r="CA17" i="25"/>
  <c r="BZ17" i="25"/>
  <c r="BY17" i="25"/>
  <c r="BX17" i="25"/>
  <c r="BW17" i="25"/>
  <c r="BU17" i="25"/>
  <c r="BT17" i="25"/>
  <c r="BR17" i="25"/>
  <c r="BQ17" i="25"/>
  <c r="BP17" i="25"/>
  <c r="BO17" i="25"/>
  <c r="BN17" i="25"/>
  <c r="BM17" i="25"/>
  <c r="BL17" i="25"/>
  <c r="BK17" i="25"/>
  <c r="AW17" i="25"/>
  <c r="AU17" i="25"/>
  <c r="AT17" i="25"/>
  <c r="AR17" i="25"/>
  <c r="AN17" i="25"/>
  <c r="AM17" i="25"/>
  <c r="AL17" i="25"/>
  <c r="AK17" i="25"/>
  <c r="AJ17" i="25"/>
  <c r="AI17" i="25"/>
  <c r="AH17" i="25"/>
  <c r="AE17" i="25"/>
  <c r="AB17" i="25"/>
  <c r="AA17" i="25"/>
  <c r="Z17" i="25"/>
  <c r="CL16" i="25"/>
  <c r="CK16" i="25"/>
  <c r="CJ16" i="25"/>
  <c r="CI16" i="25"/>
  <c r="CH16" i="25"/>
  <c r="CG16" i="25"/>
  <c r="CF16" i="25"/>
  <c r="CE16" i="25"/>
  <c r="CD16" i="25"/>
  <c r="CC16" i="25"/>
  <c r="CB16" i="25"/>
  <c r="CA16" i="25"/>
  <c r="BZ16" i="25"/>
  <c r="BY16" i="25"/>
  <c r="BX16" i="25"/>
  <c r="BW16" i="25"/>
  <c r="BU16" i="25"/>
  <c r="BT16" i="25"/>
  <c r="BR16" i="25"/>
  <c r="BQ16" i="25"/>
  <c r="BP16" i="25"/>
  <c r="BO16" i="25"/>
  <c r="BN16" i="25"/>
  <c r="BM16" i="25"/>
  <c r="BL16" i="25"/>
  <c r="BK16" i="25"/>
  <c r="AW16" i="25"/>
  <c r="AU16" i="25"/>
  <c r="AT16" i="25"/>
  <c r="AR16" i="25"/>
  <c r="AN16" i="25"/>
  <c r="AM16" i="25"/>
  <c r="AL16" i="25"/>
  <c r="AK16" i="25"/>
  <c r="AJ16" i="25"/>
  <c r="AH16" i="25"/>
  <c r="AE16" i="25"/>
  <c r="AB16" i="25"/>
  <c r="AA16" i="25"/>
  <c r="Z16" i="25"/>
  <c r="CL15" i="25"/>
  <c r="CK15" i="25"/>
  <c r="CJ15" i="25"/>
  <c r="CI15" i="25"/>
  <c r="CH15" i="25"/>
  <c r="CG15" i="25"/>
  <c r="CF15" i="25"/>
  <c r="CE15" i="25"/>
  <c r="CD15" i="25"/>
  <c r="CC15" i="25"/>
  <c r="CB15" i="25"/>
  <c r="CA15" i="25"/>
  <c r="BZ15" i="25"/>
  <c r="BY15" i="25"/>
  <c r="BX15" i="25"/>
  <c r="BW15" i="25"/>
  <c r="BU15" i="25"/>
  <c r="BT15" i="25"/>
  <c r="BR15" i="25"/>
  <c r="BQ15" i="25"/>
  <c r="BP15" i="25"/>
  <c r="BO15" i="25"/>
  <c r="BN15" i="25"/>
  <c r="BM15" i="25"/>
  <c r="BL15" i="25"/>
  <c r="BK15" i="25"/>
  <c r="AW15" i="25"/>
  <c r="AM15" i="25"/>
  <c r="AL15" i="25"/>
  <c r="AK15" i="25"/>
  <c r="AJ15" i="25"/>
  <c r="AI15" i="25"/>
  <c r="AE15" i="25"/>
  <c r="AB15" i="25"/>
  <c r="Z15" i="25"/>
  <c r="BV7" i="25"/>
  <c r="E27" i="11" s="1"/>
  <c r="BS7" i="25"/>
  <c r="E39" i="11"/>
  <c r="C36" i="11"/>
  <c r="E11" i="23"/>
  <c r="M7" i="25" l="1"/>
  <c r="AE7" i="25"/>
  <c r="L3" i="25"/>
  <c r="BQ7" i="25"/>
  <c r="I30" i="11" s="1"/>
  <c r="CA7" i="25"/>
  <c r="G33" i="11" s="1"/>
  <c r="CI7" i="25"/>
  <c r="L1" i="25"/>
  <c r="G16" i="11" s="1"/>
  <c r="G17" i="11" s="1"/>
  <c r="BR7" i="25"/>
  <c r="J30" i="11" s="1"/>
  <c r="CB7" i="25"/>
  <c r="H33" i="11" s="1"/>
  <c r="CJ7" i="25"/>
  <c r="P33" i="11" s="1"/>
  <c r="CC7" i="25"/>
  <c r="I33" i="11" s="1"/>
  <c r="CK7" i="25"/>
  <c r="Q33" i="11" s="1"/>
  <c r="CD7" i="25"/>
  <c r="J33" i="11" s="1"/>
  <c r="BM7" i="25"/>
  <c r="E30" i="11" s="1"/>
  <c r="BW7" i="25"/>
  <c r="C33" i="11" s="1"/>
  <c r="CE7" i="25"/>
  <c r="K33" i="11" s="1"/>
  <c r="CL7" i="25"/>
  <c r="R33" i="11" s="1"/>
  <c r="BN7" i="25"/>
  <c r="F30" i="11" s="1"/>
  <c r="BX7" i="25"/>
  <c r="D33" i="11" s="1"/>
  <c r="CF7" i="25"/>
  <c r="L33" i="11" s="1"/>
  <c r="BT7" i="25"/>
  <c r="C27" i="11" s="1"/>
  <c r="BL7" i="25"/>
  <c r="D30" i="11" s="1"/>
  <c r="BO7" i="25"/>
  <c r="G30" i="11" s="1"/>
  <c r="BY7" i="25"/>
  <c r="E33" i="11" s="1"/>
  <c r="CG7" i="25"/>
  <c r="M33" i="11" s="1"/>
  <c r="BK7" i="25"/>
  <c r="C30" i="11" s="1"/>
  <c r="BU7" i="25"/>
  <c r="D27" i="11" s="1"/>
  <c r="BP7" i="25"/>
  <c r="H30" i="11" s="1"/>
  <c r="BZ7" i="25"/>
  <c r="F33" i="11" s="1"/>
  <c r="CH7" i="25"/>
  <c r="N33" i="11" s="1"/>
  <c r="K7" i="25"/>
  <c r="P7" i="25"/>
  <c r="H24" i="11" s="1"/>
  <c r="E24" i="11"/>
  <c r="T7" i="25"/>
  <c r="L24" i="11" s="1"/>
  <c r="L7" i="25"/>
  <c r="D24" i="11" s="1"/>
  <c r="V7" i="25"/>
  <c r="N24" i="11" s="1"/>
  <c r="W7" i="25"/>
  <c r="O24" i="11" s="1"/>
  <c r="Y7" i="25"/>
  <c r="Q24" i="11" s="1"/>
  <c r="N7" i="25"/>
  <c r="F24" i="11" s="1"/>
  <c r="O7" i="25"/>
  <c r="G24" i="11" s="1"/>
  <c r="F36" i="11"/>
  <c r="C39" i="11"/>
  <c r="G36" i="11"/>
  <c r="D39" i="11"/>
  <c r="Q8" i="20"/>
  <c r="Q18" i="27"/>
  <c r="D8" i="20"/>
  <c r="Q17" i="27"/>
  <c r="Q13" i="27"/>
  <c r="Q21" i="27"/>
  <c r="Q20" i="27"/>
  <c r="Q19" i="27"/>
  <c r="Q16" i="27"/>
  <c r="Q15" i="27"/>
  <c r="Q14" i="27"/>
  <c r="Q4" i="27"/>
  <c r="G8" i="20"/>
  <c r="E8" i="20"/>
  <c r="C8" i="20"/>
  <c r="F8" i="20"/>
  <c r="AB2" i="25"/>
  <c r="I16" i="11" s="1"/>
  <c r="I17" i="11" s="1"/>
  <c r="O33" i="11"/>
  <c r="R9" i="20"/>
  <c r="H2" i="20" l="1"/>
  <c r="R8" i="20"/>
  <c r="C24" i="11"/>
  <c r="Z7" i="25"/>
  <c r="E16" i="11" s="1"/>
  <c r="E17" i="11" s="1"/>
  <c r="Q2" i="27"/>
  <c r="N2" i="20"/>
  <c r="F16" i="11"/>
  <c r="T9" i="20"/>
  <c r="T8" i="20" s="1"/>
  <c r="S9" i="20"/>
  <c r="S8" i="20" s="1"/>
  <c r="F17" i="11" l="1"/>
  <c r="D18" i="11" l="1"/>
  <c r="G18" i="11" l="1"/>
  <c r="G19" i="11" l="1"/>
  <c r="F20" i="11" s="1"/>
  <c r="G1" i="23" l="1"/>
  <c r="G2" i="23"/>
  <c r="E12" i="23"/>
  <c r="D1" i="23"/>
  <c r="E19" i="23"/>
  <c r="D2" i="23"/>
  <c r="E15" i="23"/>
  <c r="E16" i="23"/>
  <c r="E10" i="23"/>
  <c r="D3" i="23"/>
  <c r="E17" i="23"/>
  <c r="E14" i="23"/>
  <c r="E18" i="23"/>
  <c r="E13" i="23"/>
  <c r="G3" i="23" l="1"/>
  <c r="J3" i="23" s="1"/>
  <c r="J2" i="23"/>
  <c r="J1" i="23"/>
</calcChain>
</file>

<file path=xl/sharedStrings.xml><?xml version="1.0" encoding="utf-8"?>
<sst xmlns="http://schemas.openxmlformats.org/spreadsheetml/2006/main" count="808" uniqueCount="616">
  <si>
    <t>Price without VAT</t>
  </si>
  <si>
    <t>black</t>
  </si>
  <si>
    <t>white</t>
  </si>
  <si>
    <t>blue</t>
  </si>
  <si>
    <t>kg</t>
  </si>
  <si>
    <t>sum kg</t>
  </si>
  <si>
    <t>Sum Price without VAT</t>
  </si>
  <si>
    <t>EUR</t>
  </si>
  <si>
    <t>NEW</t>
  </si>
  <si>
    <t>red</t>
  </si>
  <si>
    <t>SUM</t>
  </si>
  <si>
    <t>ordered</t>
  </si>
  <si>
    <t>pink</t>
  </si>
  <si>
    <t>greenn</t>
  </si>
  <si>
    <t>izdelek</t>
  </si>
  <si>
    <t>purple</t>
  </si>
  <si>
    <t>sum set</t>
  </si>
  <si>
    <t>sets</t>
  </si>
  <si>
    <t>360LINE D.O.O.</t>
  </si>
  <si>
    <t>VAT: SI32177330</t>
  </si>
  <si>
    <t>DISCOUNT</t>
  </si>
  <si>
    <t>%</t>
  </si>
  <si>
    <t>Sum pieces</t>
  </si>
  <si>
    <t>SUM including vat</t>
  </si>
  <si>
    <t>Yes</t>
  </si>
  <si>
    <t>yellow</t>
  </si>
  <si>
    <t>L</t>
  </si>
  <si>
    <t>WHITE</t>
  </si>
  <si>
    <t>Palette No.:</t>
  </si>
  <si>
    <t>Date:</t>
  </si>
  <si>
    <t>Dimensions:</t>
  </si>
  <si>
    <t>Name:</t>
  </si>
  <si>
    <t>Signature:</t>
  </si>
  <si>
    <t>PAKIRANJE</t>
  </si>
  <si>
    <t>stranka</t>
  </si>
  <si>
    <t>št.naročila</t>
  </si>
  <si>
    <t>ODGOVOREN ZA PAKIRANJE IN ODPREMO:</t>
  </si>
  <si>
    <t>ime in priimek</t>
  </si>
  <si>
    <t>podpis</t>
  </si>
  <si>
    <t>datum SPAKIRANO</t>
  </si>
  <si>
    <t>BAČ 49A</t>
  </si>
  <si>
    <t xml:space="preserve">SI-6253 KNEŽAK </t>
  </si>
  <si>
    <t>Delivery address:</t>
  </si>
  <si>
    <t>SI56 3300 0001 0251 921</t>
  </si>
  <si>
    <t>SWIFT: SI56 3300 0001 0251 921</t>
  </si>
  <si>
    <t>Bic: HAABSI22</t>
  </si>
  <si>
    <t>Addiko Bank d.d.</t>
  </si>
  <si>
    <t>Address: Dunajska cesta 117, 1000 Ljubljana</t>
  </si>
  <si>
    <t>COMPANY NAME: 360LINE D.O.O.</t>
  </si>
  <si>
    <t>ADDRESS: Bač 49 A, 6253 Knežak, Slovenia (EU)</t>
  </si>
  <si>
    <t>spakirano</t>
  </si>
  <si>
    <t>LYNX wood</t>
  </si>
  <si>
    <t>360 hangboards</t>
  </si>
  <si>
    <t>360 accessories</t>
  </si>
  <si>
    <t>SO ILL wood</t>
  </si>
  <si>
    <t>SIMPL wood</t>
  </si>
  <si>
    <t>TTC (les+grifi)</t>
  </si>
  <si>
    <t>ROCK CITY wood</t>
  </si>
  <si>
    <t>ARTLINE PU</t>
  </si>
  <si>
    <t>PALETA Z ŽIGOM</t>
  </si>
  <si>
    <t>DA</t>
  </si>
  <si>
    <t>NE</t>
  </si>
  <si>
    <t>mint</t>
  </si>
  <si>
    <t>CUSTOMER:</t>
  </si>
  <si>
    <t>SUM:</t>
  </si>
  <si>
    <t>Production quota pet set</t>
  </si>
  <si>
    <t xml:space="preserve">Ordered production quota </t>
  </si>
  <si>
    <t>sum kos</t>
  </si>
  <si>
    <t>sum kos norma</t>
  </si>
  <si>
    <t>norma</t>
  </si>
  <si>
    <t>INDOOR VOLUMES</t>
  </si>
  <si>
    <t>SUM sets</t>
  </si>
  <si>
    <t xml:space="preserve">Sum pcs. by colour: </t>
  </si>
  <si>
    <t>Sum kg</t>
  </si>
  <si>
    <t>XL</t>
  </si>
  <si>
    <t>2XL</t>
  </si>
  <si>
    <t>screws
50 mm</t>
  </si>
  <si>
    <t>screws
70 mm</t>
  </si>
  <si>
    <t>screws
longer mm</t>
  </si>
  <si>
    <t>M</t>
  </si>
  <si>
    <t>S</t>
  </si>
  <si>
    <t>sloper</t>
  </si>
  <si>
    <t>jug</t>
  </si>
  <si>
    <t>edge</t>
  </si>
  <si>
    <t>incut</t>
  </si>
  <si>
    <t>SO ILL accessories</t>
  </si>
  <si>
    <t>DELTA wood</t>
  </si>
  <si>
    <t>NEO PU</t>
  </si>
  <si>
    <t>NEO GRP</t>
  </si>
  <si>
    <t>kosi/set</t>
  </si>
  <si>
    <t>ID</t>
  </si>
  <si>
    <t>TYPE</t>
  </si>
  <si>
    <t>SIZE</t>
  </si>
  <si>
    <t>PCS. IN SET</t>
  </si>
  <si>
    <t>FIXING</t>
  </si>
  <si>
    <t>PRICE WITHOUT VAT</t>
  </si>
  <si>
    <t>SUM of pcs.</t>
  </si>
  <si>
    <t>50mm</t>
  </si>
  <si>
    <t>70mm</t>
  </si>
  <si>
    <t>30mm</t>
  </si>
  <si>
    <t>40mm</t>
  </si>
  <si>
    <t>120mm</t>
  </si>
  <si>
    <t>bolt 30</t>
  </si>
  <si>
    <t>bolt 40</t>
  </si>
  <si>
    <t>bolt 50</t>
  </si>
  <si>
    <t>bolt 70</t>
  </si>
  <si>
    <t>bolt 90</t>
  </si>
  <si>
    <t>01</t>
  </si>
  <si>
    <t>02</t>
  </si>
  <si>
    <t>03</t>
  </si>
  <si>
    <t>04</t>
  </si>
  <si>
    <t>05</t>
  </si>
  <si>
    <t>06</t>
  </si>
  <si>
    <t>09</t>
  </si>
  <si>
    <t>GRP ORDER LIST</t>
  </si>
  <si>
    <t>DIFF GRP</t>
  </si>
  <si>
    <t>PU SUMMARY</t>
  </si>
  <si>
    <t>DIFF PU</t>
  </si>
  <si>
    <t>Barva</t>
  </si>
  <si>
    <t>PU/non PU</t>
  </si>
  <si>
    <t>ŠIFRA BREZ BARVE</t>
  </si>
  <si>
    <t>SIFRA Z BARVO</t>
  </si>
  <si>
    <t>ŠTEVILO NAROČENIH</t>
  </si>
  <si>
    <t>'NEO GRP '!</t>
  </si>
  <si>
    <t>11</t>
  </si>
  <si>
    <t>12</t>
  </si>
  <si>
    <t>BROWN
RAL 8003</t>
  </si>
  <si>
    <t>MINT</t>
  </si>
  <si>
    <t>BROWN</t>
  </si>
  <si>
    <t xml:space="preserve"> </t>
  </si>
  <si>
    <t>brown</t>
  </si>
  <si>
    <t>PU</t>
  </si>
  <si>
    <t xml:space="preserve"> brown</t>
  </si>
  <si>
    <t>'NEO PU'!</t>
  </si>
  <si>
    <t>14</t>
  </si>
  <si>
    <t>BLACK              RAL 9005</t>
  </si>
  <si>
    <t xml:space="preserve">RED                RAL 3000 </t>
  </si>
  <si>
    <t xml:space="preserve">YELLOW       RAL 1018 </t>
  </si>
  <si>
    <t>BLUE             RAL 5015</t>
  </si>
  <si>
    <t>PINK             RAL 4003</t>
  </si>
  <si>
    <r>
      <t xml:space="preserve">PURPLE   </t>
    </r>
    <r>
      <rPr>
        <sz val="11"/>
        <color theme="0"/>
        <rFont val="Calibri"/>
        <family val="2"/>
        <scheme val="minor"/>
      </rPr>
      <t>nS4050-R60B/M</t>
    </r>
  </si>
  <si>
    <t>MINT   
RAL 6027</t>
  </si>
  <si>
    <t>VEZI PU</t>
  </si>
  <si>
    <t>VEZI GRP</t>
  </si>
  <si>
    <t>TENTOMEN PU</t>
  </si>
  <si>
    <t>TENTOMEN GRP</t>
  </si>
  <si>
    <t>BLUE PILL GRP</t>
  </si>
  <si>
    <t>ARTLINE GRP</t>
  </si>
  <si>
    <t>LYNX GRP</t>
  </si>
  <si>
    <t>LYNX PU</t>
  </si>
  <si>
    <t>READY GRP</t>
  </si>
  <si>
    <t>READY PU</t>
  </si>
  <si>
    <t>ROCK CITY GRP</t>
  </si>
  <si>
    <t>ROCK CITY PU</t>
  </si>
  <si>
    <t>DELTA GRP</t>
  </si>
  <si>
    <t>CHEETA GRP</t>
  </si>
  <si>
    <t xml:space="preserve">SNAP GRP </t>
  </si>
  <si>
    <t>ESPACE GRP</t>
  </si>
  <si>
    <t>360 GRP</t>
  </si>
  <si>
    <t>360 PU</t>
  </si>
  <si>
    <t>360 ghost line</t>
  </si>
  <si>
    <t>BANK DETAILS:</t>
  </si>
  <si>
    <r>
      <t xml:space="preserve">No. of pcs. by </t>
    </r>
    <r>
      <rPr>
        <b/>
        <sz val="12"/>
        <color theme="1"/>
        <rFont val="Calibri"/>
        <family val="2"/>
        <scheme val="minor"/>
      </rPr>
      <t>COLOR</t>
    </r>
  </si>
  <si>
    <r>
      <t xml:space="preserve">No. of pcs. by </t>
    </r>
    <r>
      <rPr>
        <b/>
        <sz val="12"/>
        <color theme="1"/>
        <rFont val="Calibri"/>
        <family val="2"/>
        <scheme val="minor"/>
      </rPr>
      <t>TEXTURE</t>
    </r>
  </si>
  <si>
    <t>all texture</t>
  </si>
  <si>
    <t>dual texture</t>
  </si>
  <si>
    <t>XS</t>
  </si>
  <si>
    <r>
      <t xml:space="preserve">No. of pcs. by 
</t>
    </r>
    <r>
      <rPr>
        <b/>
        <sz val="12"/>
        <color theme="1"/>
        <rFont val="Calibri"/>
        <family val="2"/>
        <scheme val="minor"/>
      </rPr>
      <t>TYPE</t>
    </r>
  </si>
  <si>
    <t>positive</t>
  </si>
  <si>
    <t>3XL</t>
  </si>
  <si>
    <t>various</t>
  </si>
  <si>
    <t>footholds</t>
  </si>
  <si>
    <t>micros</t>
  </si>
  <si>
    <t>ledge</t>
  </si>
  <si>
    <t>crimp</t>
  </si>
  <si>
    <t>dish</t>
  </si>
  <si>
    <t>pinch</t>
  </si>
  <si>
    <t>pocket</t>
  </si>
  <si>
    <t>insert</t>
  </si>
  <si>
    <t>feature</t>
  </si>
  <si>
    <t>scoop</t>
  </si>
  <si>
    <t>90mm</t>
  </si>
  <si>
    <t>150mm</t>
  </si>
  <si>
    <r>
      <t>No. of</t>
    </r>
    <r>
      <rPr>
        <b/>
        <sz val="12"/>
        <color theme="1"/>
        <rFont val="Calibri"/>
        <family val="2"/>
        <scheme val="minor"/>
      </rPr>
      <t xml:space="preserve"> SCREWS</t>
    </r>
    <r>
      <rPr>
        <sz val="12"/>
        <color theme="1"/>
        <rFont val="Calibri"/>
        <family val="2"/>
        <scheme val="minor"/>
      </rPr>
      <t xml:space="preserve"> needed </t>
    </r>
  </si>
  <si>
    <r>
      <t>No. of</t>
    </r>
    <r>
      <rPr>
        <b/>
        <sz val="12"/>
        <color theme="1"/>
        <rFont val="Calibri"/>
        <family val="2"/>
        <scheme val="minor"/>
      </rPr>
      <t xml:space="preserve"> BOLTS</t>
    </r>
    <r>
      <rPr>
        <sz val="12"/>
        <color theme="1"/>
        <rFont val="Calibri"/>
        <family val="2"/>
        <scheme val="minor"/>
      </rPr>
      <t xml:space="preserve"> needed </t>
    </r>
  </si>
  <si>
    <t>prod. quota</t>
  </si>
  <si>
    <t xml:space="preserve">SUM  </t>
  </si>
  <si>
    <t>SUM (price wtihout VAT)</t>
  </si>
  <si>
    <t>m3</t>
  </si>
  <si>
    <t>l2</t>
  </si>
  <si>
    <t>D:t</t>
  </si>
  <si>
    <t>D9:t9</t>
  </si>
  <si>
    <t>TEXTURE</t>
  </si>
  <si>
    <t>no texture</t>
  </si>
  <si>
    <t>D:Z</t>
  </si>
  <si>
    <t>D9:Z9</t>
  </si>
  <si>
    <t>bright green</t>
  </si>
  <si>
    <t>BRIGHT
GREEN          RAL 6018</t>
  </si>
  <si>
    <t>NEO PE</t>
  </si>
  <si>
    <t>PU ORDER LIST</t>
  </si>
  <si>
    <t>PE ORDER LIST</t>
  </si>
  <si>
    <t>PE SUMMARY</t>
  </si>
  <si>
    <t>GRP SUMMARY</t>
  </si>
  <si>
    <t>DIFF PE</t>
  </si>
  <si>
    <r>
      <t xml:space="preserve">No. of </t>
    </r>
    <r>
      <rPr>
        <b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</si>
  <si>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PE holds</t>
  </si>
  <si>
    <t>100mm</t>
  </si>
  <si>
    <t>bolt 100</t>
  </si>
  <si>
    <t>bolt 120</t>
  </si>
  <si>
    <t>bolt 140</t>
  </si>
  <si>
    <t>140mm</t>
  </si>
  <si>
    <t>GOOD HOLDS PE</t>
  </si>
  <si>
    <t>G-1PE</t>
  </si>
  <si>
    <t>G-2PE</t>
  </si>
  <si>
    <t>G-3PE</t>
  </si>
  <si>
    <t>G-4PE</t>
  </si>
  <si>
    <t>G-5PE</t>
  </si>
  <si>
    <t>G-6PE</t>
  </si>
  <si>
    <t>G-7PE</t>
  </si>
  <si>
    <t>G-8PE</t>
  </si>
  <si>
    <t>G-9PE</t>
  </si>
  <si>
    <t>G-10PE</t>
  </si>
  <si>
    <t>G-11PE</t>
  </si>
  <si>
    <t>G-12PE</t>
  </si>
  <si>
    <t>G-13PE</t>
  </si>
  <si>
    <t>G-14PE</t>
  </si>
  <si>
    <t>G-15PE</t>
  </si>
  <si>
    <t>G-16PE</t>
  </si>
  <si>
    <t>G-17PE</t>
  </si>
  <si>
    <t>G-18PE</t>
  </si>
  <si>
    <t>G-19PE</t>
  </si>
  <si>
    <t>G-20PE</t>
  </si>
  <si>
    <t>G-21PE</t>
  </si>
  <si>
    <t>Customer:</t>
  </si>
  <si>
    <t>GOOD PE - PRODUCTION LIST</t>
  </si>
  <si>
    <t>št. Naročila:</t>
  </si>
  <si>
    <t>10cm CYLINDER symbol for sizing is representing PE material</t>
  </si>
  <si>
    <t>'GOOD PE'!</t>
  </si>
  <si>
    <t>G-1PE-01</t>
  </si>
  <si>
    <t>G-1PE-02</t>
  </si>
  <si>
    <t>G-1PE-03</t>
  </si>
  <si>
    <t>G-1PE-04</t>
  </si>
  <si>
    <t>G-1PE-05</t>
  </si>
  <si>
    <t>G-1PE-06</t>
  </si>
  <si>
    <t>G-1PE-09</t>
  </si>
  <si>
    <t>G-1PE-11</t>
  </si>
  <si>
    <t>G-1PE-12</t>
  </si>
  <si>
    <t>G-1PE-14</t>
  </si>
  <si>
    <t>G-3PE-01</t>
  </si>
  <si>
    <t>G-3PE-02</t>
  </si>
  <si>
    <t>G-3PE-03</t>
  </si>
  <si>
    <t>G-3PE-04</t>
  </si>
  <si>
    <t>G-3PE-05</t>
  </si>
  <si>
    <t>G-3PE-06</t>
  </si>
  <si>
    <t>G-3PE-09</t>
  </si>
  <si>
    <t>G-3PE-11</t>
  </si>
  <si>
    <t>G-3PE-12</t>
  </si>
  <si>
    <t>G-3PE-14</t>
  </si>
  <si>
    <t>G-5PE-01</t>
  </si>
  <si>
    <t>G-5PE-02</t>
  </si>
  <si>
    <t>G-5PE-03</t>
  </si>
  <si>
    <t>G-5PE-04</t>
  </si>
  <si>
    <t>G-5PE-05</t>
  </si>
  <si>
    <t>G-5PE-06</t>
  </si>
  <si>
    <t>G-5PE-09</t>
  </si>
  <si>
    <t>G-5PE-11</t>
  </si>
  <si>
    <t>G-5PE-12</t>
  </si>
  <si>
    <t>G-5PE-14</t>
  </si>
  <si>
    <t>G-8PE-01</t>
  </si>
  <si>
    <t>G-8PE-02</t>
  </si>
  <si>
    <t>G-8PE-03</t>
  </si>
  <si>
    <t>G-8PE-04</t>
  </si>
  <si>
    <t>G-8PE-05</t>
  </si>
  <si>
    <t>G-8PE-06</t>
  </si>
  <si>
    <t>G-8PE-09</t>
  </si>
  <si>
    <t>G-8PE-11</t>
  </si>
  <si>
    <t>G-8PE-12</t>
  </si>
  <si>
    <t>G-8PE-14</t>
  </si>
  <si>
    <t>G-10PE-01</t>
  </si>
  <si>
    <t>G-10PE-02</t>
  </si>
  <si>
    <t>G-10PE-03</t>
  </si>
  <si>
    <t>G-10PE-04</t>
  </si>
  <si>
    <t>G-10PE-05</t>
  </si>
  <si>
    <t>G-10PE-06</t>
  </si>
  <si>
    <t>G-10PE-09</t>
  </si>
  <si>
    <t>G-10PE-11</t>
  </si>
  <si>
    <t>G-10PE-12</t>
  </si>
  <si>
    <t>G-10PE-14</t>
  </si>
  <si>
    <t>G-13PE-01</t>
  </si>
  <si>
    <t>G-13PE-02</t>
  </si>
  <si>
    <t>G-13PE-03</t>
  </si>
  <si>
    <t>G-13PE-04</t>
  </si>
  <si>
    <t>G-13PE-05</t>
  </si>
  <si>
    <t>G-13PE-06</t>
  </si>
  <si>
    <t>G-13PE-09</t>
  </si>
  <si>
    <t>G-13PE-11</t>
  </si>
  <si>
    <t>G-13PE-12</t>
  </si>
  <si>
    <t>G-13PE-14</t>
  </si>
  <si>
    <t>G-18PE-01</t>
  </si>
  <si>
    <t>G-18PE-02</t>
  </si>
  <si>
    <t>G-18PE-03</t>
  </si>
  <si>
    <t>G-18PE-04</t>
  </si>
  <si>
    <t>G-18PE-05</t>
  </si>
  <si>
    <t>G-18PE-06</t>
  </si>
  <si>
    <t>G-18PE-09</t>
  </si>
  <si>
    <t>G-18PE-11</t>
  </si>
  <si>
    <t>G-18PE-12</t>
  </si>
  <si>
    <t>G-18PE-14</t>
  </si>
  <si>
    <t>G-20PE-01</t>
  </si>
  <si>
    <t>G-20PE-02</t>
  </si>
  <si>
    <t>G-20PE-03</t>
  </si>
  <si>
    <t>G-20PE-04</t>
  </si>
  <si>
    <t>G-20PE-05</t>
  </si>
  <si>
    <t>G-20PE-06</t>
  </si>
  <si>
    <t>G-20PE-09</t>
  </si>
  <si>
    <t>G-20PE-11</t>
  </si>
  <si>
    <t>G-20PE-12</t>
  </si>
  <si>
    <t>G-20PE-14</t>
  </si>
  <si>
    <t>G-6PE-01</t>
  </si>
  <si>
    <t>G-6PE-02</t>
  </si>
  <si>
    <t>G-6PE-03</t>
  </si>
  <si>
    <t>G-6PE-04</t>
  </si>
  <si>
    <t>G-6PE-05</t>
  </si>
  <si>
    <t>G-6PE-06</t>
  </si>
  <si>
    <t>G-6PE-09</t>
  </si>
  <si>
    <t>G-6PE-11</t>
  </si>
  <si>
    <t>G-6PE-12</t>
  </si>
  <si>
    <t>G-6PE-14</t>
  </si>
  <si>
    <t>G-9PE-01</t>
  </si>
  <si>
    <t>G-9PE-02</t>
  </si>
  <si>
    <t>G-9PE-03</t>
  </si>
  <si>
    <t>G-9PE-04</t>
  </si>
  <si>
    <t>G-9PE-05</t>
  </si>
  <si>
    <t>G-9PE-06</t>
  </si>
  <si>
    <t>G-9PE-09</t>
  </si>
  <si>
    <t>G-9PE-11</t>
  </si>
  <si>
    <t>G-9PE-12</t>
  </si>
  <si>
    <t>G-9PE-14</t>
  </si>
  <si>
    <t>G-11PE-01</t>
  </si>
  <si>
    <t>G-11PE-02</t>
  </si>
  <si>
    <t>G-11PE-03</t>
  </si>
  <si>
    <t>G-11PE-04</t>
  </si>
  <si>
    <t>G-11PE-05</t>
  </si>
  <si>
    <t>G-11PE-06</t>
  </si>
  <si>
    <t>G-11PE-09</t>
  </si>
  <si>
    <t>G-11PE-11</t>
  </si>
  <si>
    <t>G-11PE-12</t>
  </si>
  <si>
    <t>G-11PE-14</t>
  </si>
  <si>
    <t>G-12PE-01</t>
  </si>
  <si>
    <t>G-12PE-02</t>
  </si>
  <si>
    <t>G-12PE-03</t>
  </si>
  <si>
    <t>G-12PE-04</t>
  </si>
  <si>
    <t>G-12PE-05</t>
  </si>
  <si>
    <t>G-12PE-06</t>
  </si>
  <si>
    <t>G-12PE-09</t>
  </si>
  <si>
    <t>G-12PE-11</t>
  </si>
  <si>
    <t>G-12PE-12</t>
  </si>
  <si>
    <t>G-12PE-14</t>
  </si>
  <si>
    <t>G-14PE-01</t>
  </si>
  <si>
    <t>G-14PE-02</t>
  </si>
  <si>
    <t>G-14PE-03</t>
  </si>
  <si>
    <t>G-14PE-04</t>
  </si>
  <si>
    <t>G-14PE-05</t>
  </si>
  <si>
    <t>G-14PE-06</t>
  </si>
  <si>
    <t>G-14PE-09</t>
  </si>
  <si>
    <t>G-14PE-11</t>
  </si>
  <si>
    <t>G-14PE-12</t>
  </si>
  <si>
    <t>G-14PE-14</t>
  </si>
  <si>
    <t>G-2PE-01</t>
  </si>
  <si>
    <t>G-2PE-02</t>
  </si>
  <si>
    <t>G-2PE-03</t>
  </si>
  <si>
    <t>G-2PE-04</t>
  </si>
  <si>
    <t>G-2PE-05</t>
  </si>
  <si>
    <t>G-2PE-06</t>
  </si>
  <si>
    <t>G-2PE-09</t>
  </si>
  <si>
    <t>G-2PE-11</t>
  </si>
  <si>
    <t>G-2PE-12</t>
  </si>
  <si>
    <t>G-2PE-14</t>
  </si>
  <si>
    <t>G-4PE-01</t>
  </si>
  <si>
    <t>G-4PE-02</t>
  </si>
  <si>
    <t>G-4PE-03</t>
  </si>
  <si>
    <t>G-4PE-04</t>
  </si>
  <si>
    <t>G-4PE-05</t>
  </si>
  <si>
    <t>G-4PE-06</t>
  </si>
  <si>
    <t>G-4PE-09</t>
  </si>
  <si>
    <t>G-4PE-11</t>
  </si>
  <si>
    <t>G-4PE-12</t>
  </si>
  <si>
    <t>G-4PE-14</t>
  </si>
  <si>
    <t>G-7PE-01</t>
  </si>
  <si>
    <t>G-7PE-02</t>
  </si>
  <si>
    <t>G-7PE-03</t>
  </si>
  <si>
    <t>G-7PE-04</t>
  </si>
  <si>
    <t>G-7PE-05</t>
  </si>
  <si>
    <t>G-7PE-06</t>
  </si>
  <si>
    <t>G-7PE-09</t>
  </si>
  <si>
    <t>G-7PE-11</t>
  </si>
  <si>
    <t>G-7PE-12</t>
  </si>
  <si>
    <t>G-7PE-14</t>
  </si>
  <si>
    <t>G-15PE-01</t>
  </si>
  <si>
    <t>G-15PE-02</t>
  </si>
  <si>
    <t>G-15PE-03</t>
  </si>
  <si>
    <t>G-15PE-04</t>
  </si>
  <si>
    <t>G-15PE-05</t>
  </si>
  <si>
    <t>G-15PE-06</t>
  </si>
  <si>
    <t>G-15PE-09</t>
  </si>
  <si>
    <t>G-15PE-11</t>
  </si>
  <si>
    <t>G-15PE-12</t>
  </si>
  <si>
    <t>G-15PE-14</t>
  </si>
  <si>
    <t>G-16PE-01</t>
  </si>
  <si>
    <t>G-16PE-02</t>
  </si>
  <si>
    <t>G-16PE-03</t>
  </si>
  <si>
    <t>G-16PE-04</t>
  </si>
  <si>
    <t>G-16PE-05</t>
  </si>
  <si>
    <t>G-16PE-06</t>
  </si>
  <si>
    <t>G-16PE-09</t>
  </si>
  <si>
    <t>G-16PE-11</t>
  </si>
  <si>
    <t>G-16PE-12</t>
  </si>
  <si>
    <t>G-16PE-14</t>
  </si>
  <si>
    <t>G-17PE-01</t>
  </si>
  <si>
    <t>G-17PE-02</t>
  </si>
  <si>
    <t>G-17PE-03</t>
  </si>
  <si>
    <t>G-17PE-04</t>
  </si>
  <si>
    <t>G-17PE-05</t>
  </si>
  <si>
    <t>G-17PE-06</t>
  </si>
  <si>
    <t>G-17PE-09</t>
  </si>
  <si>
    <t>G-17PE-11</t>
  </si>
  <si>
    <t>G-17PE-12</t>
  </si>
  <si>
    <t>G-17PE-14</t>
  </si>
  <si>
    <t>G-21PE-02</t>
  </si>
  <si>
    <t>G-21PE-03</t>
  </si>
  <si>
    <t>G-21PE-04</t>
  </si>
  <si>
    <t>G-21PE-05</t>
  </si>
  <si>
    <t>G-21PE-06</t>
  </si>
  <si>
    <t>G-21PE-09</t>
  </si>
  <si>
    <t>G-21PE-11</t>
  </si>
  <si>
    <t>G-21PE-12</t>
  </si>
  <si>
    <t>G-21PE-01</t>
  </si>
  <si>
    <t>G-21PE-14</t>
  </si>
  <si>
    <t>G-19PE-01</t>
  </si>
  <si>
    <t>G-19PE-02</t>
  </si>
  <si>
    <t>G-19PE-03</t>
  </si>
  <si>
    <t>G-19PE-04</t>
  </si>
  <si>
    <t>G-19PE-05</t>
  </si>
  <si>
    <t>G-19PE-06</t>
  </si>
  <si>
    <t>G-19PE-09</t>
  </si>
  <si>
    <t>G-19PE-11</t>
  </si>
  <si>
    <t>G-19PE-12</t>
  </si>
  <si>
    <t>G-19PE-14</t>
  </si>
  <si>
    <t>screws/
bolts</t>
  </si>
  <si>
    <t>pure green</t>
  </si>
  <si>
    <t>apricot orange</t>
  </si>
  <si>
    <t>deep orange</t>
  </si>
  <si>
    <t>grey</t>
  </si>
  <si>
    <t>deep rose</t>
  </si>
  <si>
    <t>APRICOT
ORANGE 
RAL 1033</t>
  </si>
  <si>
    <t>DEEP ORANGE          
RAL 2011</t>
  </si>
  <si>
    <t>PURE 
GREEN
RAL 6037</t>
  </si>
  <si>
    <t>GREY  
RAL 7001</t>
  </si>
  <si>
    <t>DEEP ROSE 
RAL 4008</t>
  </si>
  <si>
    <t>depp rose</t>
  </si>
  <si>
    <t>JOY</t>
  </si>
  <si>
    <t>15</t>
  </si>
  <si>
    <t>07</t>
  </si>
  <si>
    <t>08</t>
  </si>
  <si>
    <t>10</t>
  </si>
  <si>
    <t>13</t>
  </si>
  <si>
    <t>D:y</t>
  </si>
  <si>
    <t>D9:y9</t>
  </si>
  <si>
    <t>G-1PE-07</t>
  </si>
  <si>
    <t>G-2PE-07</t>
  </si>
  <si>
    <t>G-3PE-07</t>
  </si>
  <si>
    <t>G-4PE-07</t>
  </si>
  <si>
    <t>G-5PE-07</t>
  </si>
  <si>
    <t>G-6PE-07</t>
  </si>
  <si>
    <t>G-7PE-07</t>
  </si>
  <si>
    <t>G-8PE-07</t>
  </si>
  <si>
    <t>G-9PE-07</t>
  </si>
  <si>
    <t>G-10PE-07</t>
  </si>
  <si>
    <t>G-11PE-07</t>
  </si>
  <si>
    <t>G-12PE-07</t>
  </si>
  <si>
    <t>G-13PE-07</t>
  </si>
  <si>
    <t>G-14PE-07</t>
  </si>
  <si>
    <t>G-15PE-07</t>
  </si>
  <si>
    <t>G-16PE-07</t>
  </si>
  <si>
    <t>G-17PE-07</t>
  </si>
  <si>
    <t>G-18PE-07</t>
  </si>
  <si>
    <t>G-19PE-07</t>
  </si>
  <si>
    <t>G-20PE-07</t>
  </si>
  <si>
    <t>G-21PE-07</t>
  </si>
  <si>
    <t>G-1PE-08</t>
  </si>
  <si>
    <t>G-2PE-08</t>
  </si>
  <si>
    <t>G-3PE-08</t>
  </si>
  <si>
    <t>G-4PE-08</t>
  </si>
  <si>
    <t>G-5PE-08</t>
  </si>
  <si>
    <t>G-6PE-08</t>
  </si>
  <si>
    <t>G-7PE-08</t>
  </si>
  <si>
    <t>G-8PE-08</t>
  </si>
  <si>
    <t>G-9PE-08</t>
  </si>
  <si>
    <t>G-10PE-08</t>
  </si>
  <si>
    <t>G-11PE-08</t>
  </si>
  <si>
    <t>G-12PE-08</t>
  </si>
  <si>
    <t>G-13PE-08</t>
  </si>
  <si>
    <t>G-14PE-08</t>
  </si>
  <si>
    <t>G-15PE-08</t>
  </si>
  <si>
    <t>G-16PE-08</t>
  </si>
  <si>
    <t>G-17PE-08</t>
  </si>
  <si>
    <t>G-18PE-08</t>
  </si>
  <si>
    <t>G-19PE-08</t>
  </si>
  <si>
    <t>G-20PE-08</t>
  </si>
  <si>
    <t>G-21PE-08</t>
  </si>
  <si>
    <t>G-1PE-15</t>
  </si>
  <si>
    <t>G-2PE-15</t>
  </si>
  <si>
    <t>G-3PE-15</t>
  </si>
  <si>
    <t>G-4PE-15</t>
  </si>
  <si>
    <t>G-5PE-15</t>
  </si>
  <si>
    <t>G-6PE-15</t>
  </si>
  <si>
    <t>G-7PE-15</t>
  </si>
  <si>
    <t>G-8PE-15</t>
  </si>
  <si>
    <t>G-9PE-15</t>
  </si>
  <si>
    <t>G-10PE-15</t>
  </si>
  <si>
    <t>G-11PE-15</t>
  </si>
  <si>
    <t>G-12PE-15</t>
  </si>
  <si>
    <t>G-13PE-15</t>
  </si>
  <si>
    <t>G-14PE-15</t>
  </si>
  <si>
    <t>G-15PE-15</t>
  </si>
  <si>
    <t>G-16PE-15</t>
  </si>
  <si>
    <t>G-17PE-15</t>
  </si>
  <si>
    <t>G-18PE-15</t>
  </si>
  <si>
    <t>G-19PE-15</t>
  </si>
  <si>
    <t>G-20PE-15</t>
  </si>
  <si>
    <t>G-21PE-15</t>
  </si>
  <si>
    <t>G-1PE-10</t>
  </si>
  <si>
    <t>G-2PE-10</t>
  </si>
  <si>
    <t>G-3PE-10</t>
  </si>
  <si>
    <t>G-4PE-10</t>
  </si>
  <si>
    <t>G-5PE-10</t>
  </si>
  <si>
    <t>G-6PE-10</t>
  </si>
  <si>
    <t>G-7PE-10</t>
  </si>
  <si>
    <t>G-8PE-10</t>
  </si>
  <si>
    <t>G-9PE-10</t>
  </si>
  <si>
    <t>G-10PE-10</t>
  </si>
  <si>
    <t>G-11PE-10</t>
  </si>
  <si>
    <t>G-12PE-10</t>
  </si>
  <si>
    <t>G-13PE-10</t>
  </si>
  <si>
    <t>G-14PE-10</t>
  </si>
  <si>
    <t>G-15PE-10</t>
  </si>
  <si>
    <t>G-16PE-10</t>
  </si>
  <si>
    <t>G-17PE-10</t>
  </si>
  <si>
    <t>G-18PE-10</t>
  </si>
  <si>
    <t>G-19PE-10</t>
  </si>
  <si>
    <t>G-20PE-10</t>
  </si>
  <si>
    <t>G-21PE-10</t>
  </si>
  <si>
    <t>G-1PE-13</t>
  </si>
  <si>
    <t>G-2PE-13</t>
  </si>
  <si>
    <t>G-3PE-13</t>
  </si>
  <si>
    <t>G-4PE-13</t>
  </si>
  <si>
    <t>G-5PE-13</t>
  </si>
  <si>
    <t>G-6PE-13</t>
  </si>
  <si>
    <t>G-7PE-13</t>
  </si>
  <si>
    <t>G-8PE-13</t>
  </si>
  <si>
    <t>G-9PE-13</t>
  </si>
  <si>
    <t>G-10PE-13</t>
  </si>
  <si>
    <t>G-11PE-13</t>
  </si>
  <si>
    <t>G-12PE-13</t>
  </si>
  <si>
    <t>G-13PE-13</t>
  </si>
  <si>
    <t>G-14PE-13</t>
  </si>
  <si>
    <t>G-15PE-13</t>
  </si>
  <si>
    <t>G-16PE-13</t>
  </si>
  <si>
    <t>G-17PE-13</t>
  </si>
  <si>
    <t>G-18PE-13</t>
  </si>
  <si>
    <t>G-19PE-13</t>
  </si>
  <si>
    <t>G-20PE-13</t>
  </si>
  <si>
    <t>G-21PE-13</t>
  </si>
  <si>
    <t>360 PE</t>
  </si>
  <si>
    <t>READY PE</t>
  </si>
  <si>
    <t>DELTA PU</t>
  </si>
  <si>
    <t>BASIC PE</t>
  </si>
  <si>
    <t>PLAY wood</t>
  </si>
  <si>
    <t>DOWN CLIMBING JUG/FOOT</t>
  </si>
  <si>
    <t>DCJ-PE</t>
  </si>
  <si>
    <t>Dual Tex.</t>
  </si>
  <si>
    <t xml:space="preserve">screws </t>
  </si>
  <si>
    <t>DCF-PE</t>
  </si>
  <si>
    <t>DCJ-PE-01</t>
  </si>
  <si>
    <t>DCJ-PE-02</t>
  </si>
  <si>
    <t>DCJ-PE-03</t>
  </si>
  <si>
    <t>DCJ-PE-04</t>
  </si>
  <si>
    <t>DCJ-PE-05</t>
  </si>
  <si>
    <t>DCJ-PE-06</t>
  </si>
  <si>
    <t>DCJ-PE-07</t>
  </si>
  <si>
    <t>DCJ-PE-08</t>
  </si>
  <si>
    <t>DCJ-PE-09</t>
  </si>
  <si>
    <t>DCJ-PE-10</t>
  </si>
  <si>
    <t>DCJ-PE-11</t>
  </si>
  <si>
    <t>DCJ-PE-12</t>
  </si>
  <si>
    <t>DCJ-PE-13</t>
  </si>
  <si>
    <t>DCJ-PE-14</t>
  </si>
  <si>
    <t>DCJ-PE-15</t>
  </si>
  <si>
    <t>DCF-PE-01</t>
  </si>
  <si>
    <t>DCF-PE-02</t>
  </si>
  <si>
    <t>DCF-PE-03</t>
  </si>
  <si>
    <t>DCF-PE-04</t>
  </si>
  <si>
    <t>DCF-PE-05</t>
  </si>
  <si>
    <t>DCF-PE-06</t>
  </si>
  <si>
    <t>DCF-PE-07</t>
  </si>
  <si>
    <t>DCF-PE-08</t>
  </si>
  <si>
    <t>DCF-PE-09</t>
  </si>
  <si>
    <t>DCF-PE-10</t>
  </si>
  <si>
    <t>DCF-PE-11</t>
  </si>
  <si>
    <t>DCF-PE-12</t>
  </si>
  <si>
    <t>DCF-PE-13</t>
  </si>
  <si>
    <t>DCF-PE-14</t>
  </si>
  <si>
    <t>DCF-PE-15</t>
  </si>
  <si>
    <t>LYNX PE</t>
  </si>
  <si>
    <t>EMBER</t>
  </si>
  <si>
    <t>order list: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</si>
</sst>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_-* #,##0.00\ [$€-424]_-;\-* #,##0.00\ [$€-424]_-;_-* &quot;-&quot;??\ [$€-424]_-;_-@_-"/>
    <numFmt numFmtId="167" formatCode="0.0"/>
    <numFmt numFmtId="168" formatCode="#,##0.00\ &quot;€&quot;"/>
    <numFmt numFmtId="169" formatCode="_-[$€-2]\ * #,##0.00_-;\-[$€-2]\ * #,##0.00_-;_-[$€-2]\ * &quot;-&quot;??_-;_-@_-"/>
  </numFmts>
  <fonts count="6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charset val="238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 Techni"/>
      <charset val="238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 (Body)_x0000_"/>
    </font>
    <font>
      <b/>
      <sz val="4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0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 Techni"/>
      <charset val="238"/>
    </font>
    <font>
      <sz val="12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339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 (Body)_x0000_"/>
    </font>
    <font>
      <sz val="18"/>
      <color theme="1"/>
      <name val="Calibri"/>
      <family val="2"/>
    </font>
    <font>
      <sz val="14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B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F7457"/>
        <bgColor indexed="64"/>
      </patternFill>
    </fill>
    <fill>
      <patternFill patternType="solid">
        <fgColor rgb="FFDB4531"/>
        <bgColor indexed="64"/>
      </patternFill>
    </fill>
    <fill>
      <patternFill patternType="solid">
        <fgColor rgb="FFF6E726"/>
        <bgColor indexed="64"/>
      </patternFill>
    </fill>
    <fill>
      <patternFill patternType="solid">
        <fgColor rgb="FF0887DE"/>
        <bgColor indexed="64"/>
      </patternFill>
    </fill>
    <fill>
      <patternFill patternType="solid">
        <fgColor rgb="FF57BC2E"/>
        <bgColor indexed="64"/>
      </patternFill>
    </fill>
    <fill>
      <patternFill patternType="solid">
        <fgColor rgb="FFFF61B4"/>
        <bgColor indexed="64"/>
      </patternFill>
    </fill>
    <fill>
      <patternFill patternType="solid">
        <fgColor rgb="FF825A3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99A1C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21AA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02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6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166" fontId="5" fillId="0" borderId="0"/>
    <xf numFmtId="0" fontId="5" fillId="0" borderId="0"/>
  </cellStyleXfs>
  <cellXfs count="518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textRotation="180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/>
    <xf numFmtId="0" fontId="1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5" borderId="0" xfId="0" applyFont="1" applyFill="1"/>
    <xf numFmtId="0" fontId="16" fillId="6" borderId="0" xfId="0" applyFont="1" applyFill="1"/>
    <xf numFmtId="0" fontId="17" fillId="4" borderId="0" xfId="0" applyFont="1" applyFill="1"/>
    <xf numFmtId="0" fontId="17" fillId="3" borderId="0" xfId="0" applyFont="1" applyFill="1"/>
    <xf numFmtId="0" fontId="17" fillId="11" borderId="0" xfId="0" applyFont="1" applyFill="1"/>
    <xf numFmtId="0" fontId="17" fillId="7" borderId="0" xfId="0" applyFont="1" applyFill="1"/>
    <xf numFmtId="0" fontId="17" fillId="9" borderId="0" xfId="0" applyFont="1" applyFill="1"/>
    <xf numFmtId="0" fontId="17" fillId="8" borderId="0" xfId="0" applyFont="1" applyFill="1"/>
    <xf numFmtId="0" fontId="17" fillId="10" borderId="0" xfId="0" applyFont="1" applyFill="1"/>
    <xf numFmtId="0" fontId="0" fillId="0" borderId="0" xfId="0" applyAlignment="1">
      <alignment vertical="center" wrapText="1"/>
    </xf>
    <xf numFmtId="0" fontId="2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9" fontId="0" fillId="0" borderId="0" xfId="494" applyFont="1" applyProtection="1"/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0" xfId="0" applyFont="1"/>
    <xf numFmtId="0" fontId="2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32" fillId="0" borderId="4" xfId="0" applyFont="1" applyBorder="1"/>
    <xf numFmtId="0" fontId="5" fillId="0" borderId="8" xfId="0" applyFont="1" applyBorder="1"/>
    <xf numFmtId="0" fontId="10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0" fillId="0" borderId="16" xfId="0" applyBorder="1"/>
    <xf numFmtId="0" fontId="0" fillId="0" borderId="13" xfId="0" applyBorder="1"/>
    <xf numFmtId="0" fontId="0" fillId="0" borderId="0" xfId="0" applyAlignment="1">
      <alignment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0" fillId="4" borderId="0" xfId="0" applyFont="1" applyFill="1" applyAlignment="1">
      <alignment horizontal="center" vertical="center"/>
    </xf>
    <xf numFmtId="1" fontId="0" fillId="0" borderId="0" xfId="500" applyNumberFormat="1" applyFont="1" applyAlignment="1">
      <alignment horizontal="center" vertical="center"/>
    </xf>
    <xf numFmtId="0" fontId="0" fillId="0" borderId="0" xfId="50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500" applyNumberFormat="1" applyFont="1" applyAlignment="1">
      <alignment horizontal="center" vertical="center" wrapText="1"/>
    </xf>
    <xf numFmtId="1" fontId="5" fillId="0" borderId="0" xfId="500" applyNumberFormat="1" applyAlignment="1">
      <alignment horizontal="center" vertical="center"/>
    </xf>
    <xf numFmtId="0" fontId="5" fillId="0" borderId="0" xfId="500" applyNumberFormat="1" applyAlignment="1">
      <alignment horizontal="center" vertical="center"/>
    </xf>
    <xf numFmtId="0" fontId="10" fillId="0" borderId="2" xfId="500" applyNumberFormat="1" applyFont="1" applyBorder="1" applyAlignment="1">
      <alignment horizontal="center" vertical="center"/>
    </xf>
    <xf numFmtId="0" fontId="5" fillId="0" borderId="2" xfId="500" applyNumberFormat="1" applyBorder="1" applyAlignment="1">
      <alignment horizontal="center" vertical="center"/>
    </xf>
    <xf numFmtId="0" fontId="25" fillId="0" borderId="2" xfId="500" applyNumberFormat="1" applyFont="1" applyBorder="1" applyAlignment="1">
      <alignment horizontal="center" vertical="center"/>
    </xf>
    <xf numFmtId="0" fontId="5" fillId="0" borderId="4" xfId="500" applyNumberFormat="1" applyBorder="1" applyAlignment="1">
      <alignment horizontal="center" vertical="center"/>
    </xf>
    <xf numFmtId="1" fontId="37" fillId="0" borderId="2" xfId="500" applyNumberFormat="1" applyFont="1" applyBorder="1" applyAlignment="1">
      <alignment horizontal="center" vertical="center" textRotation="90"/>
    </xf>
    <xf numFmtId="1" fontId="37" fillId="0" borderId="0" xfId="500" applyNumberFormat="1" applyFont="1" applyAlignment="1">
      <alignment horizontal="left" vertical="center"/>
    </xf>
    <xf numFmtId="1" fontId="25" fillId="0" borderId="0" xfId="500" applyNumberFormat="1" applyFont="1" applyAlignment="1">
      <alignment horizontal="center" vertical="center"/>
    </xf>
    <xf numFmtId="1" fontId="37" fillId="0" borderId="0" xfId="50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1" fillId="0" borderId="0" xfId="500" applyNumberFormat="1" applyFont="1" applyAlignment="1">
      <alignment horizontal="left" vertical="center"/>
    </xf>
    <xf numFmtId="0" fontId="15" fillId="0" borderId="9" xfId="0" applyFont="1" applyBorder="1"/>
    <xf numFmtId="0" fontId="0" fillId="0" borderId="9" xfId="0" applyBorder="1"/>
    <xf numFmtId="0" fontId="15" fillId="0" borderId="19" xfId="0" applyFont="1" applyBorder="1"/>
    <xf numFmtId="0" fontId="0" fillId="0" borderId="19" xfId="0" applyBorder="1"/>
    <xf numFmtId="0" fontId="0" fillId="0" borderId="20" xfId="0" applyBorder="1"/>
    <xf numFmtId="0" fontId="5" fillId="0" borderId="14" xfId="501" applyBorder="1"/>
    <xf numFmtId="0" fontId="5" fillId="0" borderId="15" xfId="501" applyBorder="1"/>
    <xf numFmtId="0" fontId="5" fillId="0" borderId="15" xfId="501" applyBorder="1" applyAlignment="1">
      <alignment horizontal="left" vertical="center"/>
    </xf>
    <xf numFmtId="0" fontId="5" fillId="0" borderId="16" xfId="501" applyBorder="1" applyAlignment="1">
      <alignment horizontal="center"/>
    </xf>
    <xf numFmtId="0" fontId="29" fillId="0" borderId="2" xfId="501" applyFont="1" applyBorder="1" applyAlignment="1">
      <alignment horizontal="center" vertical="center" wrapText="1"/>
    </xf>
    <xf numFmtId="0" fontId="5" fillId="0" borderId="10" xfId="501" applyBorder="1"/>
    <xf numFmtId="0" fontId="29" fillId="0" borderId="0" xfId="501" applyFont="1" applyAlignment="1">
      <alignment horizontal="center" wrapText="1"/>
    </xf>
    <xf numFmtId="0" fontId="29" fillId="0" borderId="0" xfId="501" applyFont="1" applyAlignment="1">
      <alignment horizontal="left" vertical="center" wrapText="1"/>
    </xf>
    <xf numFmtId="0" fontId="29" fillId="0" borderId="2" xfId="501" applyFont="1" applyBorder="1" applyAlignment="1">
      <alignment horizontal="center" wrapText="1"/>
    </xf>
    <xf numFmtId="0" fontId="29" fillId="0" borderId="11" xfId="501" applyFont="1" applyBorder="1" applyAlignment="1">
      <alignment horizontal="center" wrapText="1"/>
    </xf>
    <xf numFmtId="0" fontId="29" fillId="0" borderId="4" xfId="501" applyFont="1" applyBorder="1" applyAlignment="1">
      <alignment horizontal="center" wrapText="1"/>
    </xf>
    <xf numFmtId="0" fontId="29" fillId="0" borderId="4" xfId="501" applyFont="1" applyBorder="1" applyAlignment="1">
      <alignment horizontal="left" vertical="center" wrapText="1"/>
    </xf>
    <xf numFmtId="0" fontId="29" fillId="0" borderId="13" xfId="501" applyFont="1" applyBorder="1" applyAlignment="1">
      <alignment horizontal="center" wrapText="1"/>
    </xf>
    <xf numFmtId="1" fontId="38" fillId="0" borderId="2" xfId="500" applyNumberFormat="1" applyFont="1" applyBorder="1" applyAlignment="1">
      <alignment horizontal="center" vertical="center"/>
    </xf>
    <xf numFmtId="1" fontId="0" fillId="0" borderId="24" xfId="500" applyNumberFormat="1" applyFont="1" applyBorder="1" applyAlignment="1">
      <alignment horizontal="center" vertical="center"/>
    </xf>
    <xf numFmtId="0" fontId="0" fillId="0" borderId="19" xfId="500" applyNumberFormat="1" applyFont="1" applyBorder="1" applyAlignment="1">
      <alignment horizontal="center" vertical="center"/>
    </xf>
    <xf numFmtId="0" fontId="0" fillId="0" borderId="25" xfId="500" applyNumberFormat="1" applyFont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textRotation="180"/>
    </xf>
    <xf numFmtId="0" fontId="0" fillId="4" borderId="0" xfId="0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" fontId="30" fillId="0" borderId="0" xfId="500" applyNumberFormat="1" applyFont="1" applyAlignment="1">
      <alignment horizontal="center" vertical="center"/>
    </xf>
    <xf numFmtId="0" fontId="34" fillId="0" borderId="0" xfId="501" applyFont="1" applyAlignment="1">
      <alignment horizontal="center" vertical="center" wrapText="1"/>
    </xf>
    <xf numFmtId="1" fontId="17" fillId="0" borderId="2" xfId="500" applyNumberFormat="1" applyFont="1" applyBorder="1" applyAlignment="1">
      <alignment horizontal="center" vertical="center"/>
    </xf>
    <xf numFmtId="167" fontId="28" fillId="0" borderId="0" xfId="500" applyNumberFormat="1" applyFont="1" applyAlignment="1">
      <alignment horizontal="center" vertical="center"/>
    </xf>
    <xf numFmtId="0" fontId="10" fillId="0" borderId="26" xfId="500" applyNumberFormat="1" applyFont="1" applyBorder="1" applyAlignment="1">
      <alignment horizontal="center" vertical="center" wrapText="1"/>
    </xf>
    <xf numFmtId="1" fontId="38" fillId="0" borderId="22" xfId="500" applyNumberFormat="1" applyFont="1" applyBorder="1" applyAlignment="1">
      <alignment horizontal="center" vertical="center"/>
    </xf>
    <xf numFmtId="1" fontId="43" fillId="0" borderId="23" xfId="500" applyNumberFormat="1" applyFont="1" applyBorder="1" applyAlignment="1">
      <alignment horizontal="center" vertical="center"/>
    </xf>
    <xf numFmtId="0" fontId="44" fillId="0" borderId="3" xfId="500" applyNumberFormat="1" applyFont="1" applyBorder="1" applyAlignment="1">
      <alignment horizontal="center" vertical="center" wrapText="1"/>
    </xf>
    <xf numFmtId="0" fontId="44" fillId="0" borderId="5" xfId="500" applyNumberFormat="1" applyFont="1" applyBorder="1" applyAlignment="1">
      <alignment horizontal="center" vertical="center" wrapText="1"/>
    </xf>
    <xf numFmtId="1" fontId="35" fillId="0" borderId="25" xfId="500" applyNumberFormat="1" applyFont="1" applyBorder="1" applyAlignment="1">
      <alignment horizontal="center" vertical="center" wrapText="1"/>
    </xf>
    <xf numFmtId="1" fontId="38" fillId="0" borderId="21" xfId="500" applyNumberFormat="1" applyFont="1" applyBorder="1" applyAlignment="1">
      <alignment horizontal="center" vertical="center"/>
    </xf>
    <xf numFmtId="1" fontId="45" fillId="0" borderId="31" xfId="500" applyNumberFormat="1" applyFont="1" applyBorder="1" applyAlignment="1">
      <alignment horizontal="center" vertical="center"/>
    </xf>
    <xf numFmtId="1" fontId="45" fillId="0" borderId="23" xfId="500" applyNumberFormat="1" applyFont="1" applyBorder="1" applyAlignment="1">
      <alignment horizontal="center" vertical="center"/>
    </xf>
    <xf numFmtId="1" fontId="35" fillId="0" borderId="30" xfId="500" applyNumberFormat="1" applyFont="1" applyBorder="1" applyAlignment="1">
      <alignment horizontal="center" vertical="center"/>
    </xf>
    <xf numFmtId="165" fontId="13" fillId="0" borderId="0" xfId="500" applyNumberFormat="1" applyFont="1" applyAlignment="1">
      <alignment horizontal="center" vertical="center"/>
    </xf>
    <xf numFmtId="1" fontId="0" fillId="0" borderId="0" xfId="500" applyNumberFormat="1" applyFont="1" applyAlignment="1">
      <alignment horizontal="left" vertical="center"/>
    </xf>
    <xf numFmtId="0" fontId="25" fillId="0" borderId="26" xfId="500" applyNumberFormat="1" applyFont="1" applyBorder="1" applyAlignment="1">
      <alignment horizontal="center" vertical="center" wrapText="1"/>
    </xf>
    <xf numFmtId="0" fontId="18" fillId="15" borderId="20" xfId="0" applyFont="1" applyFill="1" applyBorder="1" applyAlignment="1" applyProtection="1">
      <alignment horizontal="center" vertical="center" wrapText="1" shrinkToFit="1"/>
      <protection locked="0"/>
    </xf>
    <xf numFmtId="0" fontId="14" fillId="17" borderId="0" xfId="0" applyFont="1" applyFill="1"/>
    <xf numFmtId="0" fontId="0" fillId="17" borderId="0" xfId="0" applyFill="1" applyAlignment="1">
      <alignment horizontal="center" vertical="center"/>
    </xf>
    <xf numFmtId="0" fontId="14" fillId="18" borderId="0" xfId="0" applyFont="1" applyFill="1"/>
    <xf numFmtId="0" fontId="0" fillId="18" borderId="0" xfId="0" applyFill="1" applyAlignment="1">
      <alignment horizontal="center" vertical="center"/>
    </xf>
    <xf numFmtId="0" fontId="17" fillId="18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 textRotation="180"/>
    </xf>
    <xf numFmtId="0" fontId="41" fillId="0" borderId="0" xfId="0" applyFont="1" applyAlignment="1">
      <alignment horizontal="center" vertical="center"/>
    </xf>
    <xf numFmtId="0" fontId="49" fillId="18" borderId="0" xfId="0" applyFont="1" applyFill="1" applyAlignment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50" fillId="6" borderId="0" xfId="0" applyFont="1" applyFill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51" fillId="11" borderId="0" xfId="0" applyFont="1" applyFill="1" applyAlignment="1">
      <alignment horizontal="center" vertical="center"/>
    </xf>
    <xf numFmtId="0" fontId="51" fillId="7" borderId="0" xfId="0" applyFont="1" applyFill="1" applyAlignment="1">
      <alignment horizontal="center" vertical="center"/>
    </xf>
    <xf numFmtId="0" fontId="51" fillId="9" borderId="0" xfId="0" applyFont="1" applyFill="1" applyAlignment="1">
      <alignment horizontal="center" vertical="center"/>
    </xf>
    <xf numFmtId="0" fontId="51" fillId="8" borderId="0" xfId="0" applyFont="1" applyFill="1" applyAlignment="1">
      <alignment horizontal="center" vertical="center"/>
    </xf>
    <xf numFmtId="0" fontId="51" fillId="10" borderId="0" xfId="0" applyFont="1" applyFill="1" applyAlignment="1">
      <alignment horizontal="center" vertical="center"/>
    </xf>
    <xf numFmtId="0" fontId="0" fillId="15" borderId="20" xfId="0" applyFill="1" applyBorder="1" applyAlignment="1" applyProtection="1">
      <alignment horizontal="center" vertical="center"/>
      <protection locked="0"/>
    </xf>
    <xf numFmtId="0" fontId="0" fillId="15" borderId="1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textRotation="180"/>
    </xf>
    <xf numFmtId="0" fontId="0" fillId="18" borderId="0" xfId="0" applyFill="1"/>
    <xf numFmtId="0" fontId="0" fillId="5" borderId="0" xfId="0" applyFill="1"/>
    <xf numFmtId="0" fontId="0" fillId="17" borderId="0" xfId="0" applyFill="1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0" fillId="14" borderId="8" xfId="0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0" xfId="0" applyFill="1" applyBorder="1" applyAlignment="1" applyProtection="1">
      <alignment horizontal="center" vertical="center"/>
      <protection locked="0"/>
    </xf>
    <xf numFmtId="0" fontId="0" fillId="15" borderId="10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41" fillId="0" borderId="0" xfId="0" applyNumberFormat="1" applyFont="1" applyAlignment="1">
      <alignment vertical="center"/>
    </xf>
    <xf numFmtId="165" fontId="41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7" fillId="0" borderId="0" xfId="0" applyNumberFormat="1" applyFont="1"/>
    <xf numFmtId="0" fontId="5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textRotation="180"/>
    </xf>
    <xf numFmtId="0" fontId="31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4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1" fillId="4" borderId="0" xfId="0" applyFont="1" applyFill="1" applyAlignment="1">
      <alignment horizontal="center" vertical="center" textRotation="90" wrapText="1"/>
    </xf>
    <xf numFmtId="0" fontId="39" fillId="4" borderId="0" xfId="0" applyFont="1" applyFill="1" applyAlignment="1">
      <alignment horizontal="center" vertical="center" wrapText="1"/>
    </xf>
    <xf numFmtId="0" fontId="0" fillId="0" borderId="0" xfId="0" quotePrefix="1"/>
    <xf numFmtId="1" fontId="0" fillId="0" borderId="0" xfId="0" applyNumberFormat="1"/>
    <xf numFmtId="1" fontId="0" fillId="3" borderId="0" xfId="0" applyNumberFormat="1" applyFill="1"/>
    <xf numFmtId="0" fontId="17" fillId="0" borderId="0" xfId="0" applyFont="1" applyAlignment="1">
      <alignment vertical="center"/>
    </xf>
    <xf numFmtId="0" fontId="48" fillId="0" borderId="0" xfId="0" applyFont="1"/>
    <xf numFmtId="0" fontId="17" fillId="14" borderId="0" xfId="0" applyFont="1" applyFill="1"/>
    <xf numFmtId="0" fontId="0" fillId="14" borderId="0" xfId="0" applyFill="1"/>
    <xf numFmtId="0" fontId="51" fillId="14" borderId="0" xfId="0" applyFont="1" applyFill="1" applyAlignment="1">
      <alignment horizontal="center" vertical="center"/>
    </xf>
    <xf numFmtId="0" fontId="16" fillId="14" borderId="0" xfId="0" applyFont="1" applyFill="1" applyAlignment="1">
      <alignment horizontal="center" vertical="center" wrapText="1"/>
    </xf>
    <xf numFmtId="0" fontId="17" fillId="21" borderId="0" xfId="0" applyFont="1" applyFill="1"/>
    <xf numFmtId="0" fontId="0" fillId="21" borderId="0" xfId="0" applyFill="1"/>
    <xf numFmtId="0" fontId="51" fillId="21" borderId="0" xfId="0" applyFont="1" applyFill="1" applyAlignment="1">
      <alignment horizontal="center" vertical="center"/>
    </xf>
    <xf numFmtId="0" fontId="16" fillId="21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vertical="center"/>
    </xf>
    <xf numFmtId="1" fontId="38" fillId="0" borderId="19" xfId="500" applyNumberFormat="1" applyFont="1" applyBorder="1" applyAlignment="1">
      <alignment horizontal="center" vertical="center"/>
    </xf>
    <xf numFmtId="1" fontId="5" fillId="0" borderId="4" xfId="500" applyNumberFormat="1" applyBorder="1" applyAlignment="1">
      <alignment horizontal="center" vertical="center"/>
    </xf>
    <xf numFmtId="0" fontId="5" fillId="0" borderId="4" xfId="0" applyFont="1" applyBorder="1"/>
    <xf numFmtId="1" fontId="0" fillId="0" borderId="0" xfId="500" applyNumberFormat="1" applyFont="1" applyAlignment="1">
      <alignment vertical="center"/>
    </xf>
    <xf numFmtId="0" fontId="44" fillId="0" borderId="27" xfId="500" applyNumberFormat="1" applyFont="1" applyBorder="1" applyAlignment="1">
      <alignment horizontal="center" vertical="center" wrapText="1"/>
    </xf>
    <xf numFmtId="0" fontId="46" fillId="4" borderId="0" xfId="0" applyFont="1" applyFill="1" applyAlignment="1">
      <alignment horizontal="right" vertical="center"/>
    </xf>
    <xf numFmtId="0" fontId="17" fillId="4" borderId="19" xfId="0" quotePrefix="1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textRotation="90"/>
    </xf>
    <xf numFmtId="0" fontId="17" fillId="15" borderId="15" xfId="0" applyFont="1" applyFill="1" applyBorder="1" applyAlignment="1">
      <alignment horizontal="center" vertical="center"/>
    </xf>
    <xf numFmtId="0" fontId="17" fillId="12" borderId="15" xfId="0" applyFont="1" applyFill="1" applyBorder="1" applyAlignment="1">
      <alignment horizontal="center" vertical="center"/>
    </xf>
    <xf numFmtId="0" fontId="17" fillId="17" borderId="15" xfId="0" applyFont="1" applyFill="1" applyBorder="1" applyAlignment="1">
      <alignment horizontal="center" vertical="center"/>
    </xf>
    <xf numFmtId="0" fontId="17" fillId="18" borderId="15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 textRotation="90"/>
    </xf>
    <xf numFmtId="0" fontId="17" fillId="17" borderId="0" xfId="0" applyFon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0" fontId="36" fillId="15" borderId="0" xfId="0" applyFont="1" applyFill="1" applyAlignment="1">
      <alignment horizontal="center" vertical="center" textRotation="180"/>
    </xf>
    <xf numFmtId="0" fontId="17" fillId="15" borderId="0" xfId="0" applyFont="1" applyFill="1" applyAlignment="1">
      <alignment horizontal="center" vertical="center"/>
    </xf>
    <xf numFmtId="168" fontId="0" fillId="15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5" fillId="15" borderId="0" xfId="0" applyFont="1" applyFill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36" fillId="4" borderId="11" xfId="0" applyFont="1" applyFill="1" applyBorder="1" applyAlignment="1">
      <alignment horizontal="center" vertical="center" textRotation="90"/>
    </xf>
    <xf numFmtId="0" fontId="52" fillId="0" borderId="0" xfId="0" applyFont="1" applyAlignment="1">
      <alignment horizontal="center" vertical="center"/>
    </xf>
    <xf numFmtId="0" fontId="47" fillId="4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180"/>
    </xf>
    <xf numFmtId="0" fontId="0" fillId="0" borderId="8" xfId="0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textRotation="90" wrapText="1"/>
    </xf>
    <xf numFmtId="0" fontId="0" fillId="5" borderId="8" xfId="0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17" fillId="13" borderId="8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21" borderId="8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 vertical="center"/>
    </xf>
    <xf numFmtId="0" fontId="40" fillId="1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2" borderId="4" xfId="0" applyFill="1" applyBorder="1" applyAlignment="1">
      <alignment horizontal="center" vertical="center" wrapText="1"/>
    </xf>
    <xf numFmtId="0" fontId="0" fillId="23" borderId="4" xfId="0" applyFill="1" applyBorder="1" applyAlignment="1">
      <alignment horizontal="center" vertical="center" wrapText="1"/>
    </xf>
    <xf numFmtId="0" fontId="16" fillId="24" borderId="4" xfId="0" applyFont="1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 wrapText="1"/>
    </xf>
    <xf numFmtId="0" fontId="17" fillId="26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16" fillId="27" borderId="18" xfId="0" applyFont="1" applyFill="1" applyBorder="1" applyAlignment="1">
      <alignment horizontal="center" vertical="center" wrapText="1"/>
    </xf>
    <xf numFmtId="0" fontId="31" fillId="15" borderId="0" xfId="0" applyFont="1" applyFill="1" applyAlignment="1">
      <alignment horizontal="center" vertical="center"/>
    </xf>
    <xf numFmtId="0" fontId="17" fillId="15" borderId="0" xfId="0" applyFont="1" applyFill="1" applyAlignment="1">
      <alignment horizontal="center" vertical="center" wrapText="1"/>
    </xf>
    <xf numFmtId="168" fontId="48" fillId="4" borderId="0" xfId="0" applyNumberFormat="1" applyFont="1" applyFill="1" applyAlignment="1">
      <alignment horizontal="center" vertical="center" wrapText="1" shrinkToFit="1"/>
    </xf>
    <xf numFmtId="168" fontId="48" fillId="15" borderId="0" xfId="0" applyNumberFormat="1" applyFont="1" applyFill="1" applyAlignment="1">
      <alignment horizontal="center" vertical="center" wrapText="1" shrinkToFit="1"/>
    </xf>
    <xf numFmtId="0" fontId="10" fillId="0" borderId="0" xfId="0" applyFont="1" applyAlignment="1">
      <alignment horizontal="right" wrapText="1"/>
    </xf>
    <xf numFmtId="0" fontId="10" fillId="15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 wrapText="1"/>
    </xf>
    <xf numFmtId="0" fontId="0" fillId="23" borderId="8" xfId="0" applyFill="1" applyBorder="1" applyAlignment="1">
      <alignment horizontal="center" vertical="center" wrapText="1"/>
    </xf>
    <xf numFmtId="0" fontId="0" fillId="25" borderId="8" xfId="0" applyFill="1" applyBorder="1" applyAlignment="1">
      <alignment horizontal="center" vertical="center" wrapText="1"/>
    </xf>
    <xf numFmtId="0" fontId="17" fillId="26" borderId="8" xfId="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6" fillId="24" borderId="8" xfId="0" applyFont="1" applyFill="1" applyBorder="1" applyAlignment="1">
      <alignment horizontal="center" vertical="center" wrapText="1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28" borderId="0" xfId="0" applyFill="1"/>
    <xf numFmtId="0" fontId="49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17" fillId="28" borderId="15" xfId="0" applyFont="1" applyFill="1" applyBorder="1" applyAlignment="1">
      <alignment horizontal="center" vertical="center"/>
    </xf>
    <xf numFmtId="0" fontId="17" fillId="28" borderId="0" xfId="0" applyFont="1" applyFill="1" applyAlignment="1">
      <alignment horizontal="center" vertical="center"/>
    </xf>
    <xf numFmtId="1" fontId="0" fillId="19" borderId="2" xfId="494" applyNumberFormat="1" applyFont="1" applyFill="1" applyBorder="1" applyProtection="1">
      <protection locked="0"/>
    </xf>
    <xf numFmtId="0" fontId="10" fillId="19" borderId="17" xfId="0" applyFont="1" applyFill="1" applyBorder="1" applyAlignment="1">
      <alignment horizontal="center" vertical="center"/>
    </xf>
    <xf numFmtId="0" fontId="10" fillId="19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0" xfId="0" applyFont="1"/>
    <xf numFmtId="0" fontId="0" fillId="0" borderId="11" xfId="0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52" fillId="20" borderId="0" xfId="0" applyFont="1" applyFill="1" applyAlignment="1">
      <alignment horizontal="center" vertical="center"/>
    </xf>
    <xf numFmtId="0" fontId="40" fillId="2" borderId="17" xfId="0" applyFont="1" applyFill="1" applyBorder="1" applyAlignment="1">
      <alignment horizontal="center" vertical="center" wrapText="1"/>
    </xf>
    <xf numFmtId="0" fontId="0" fillId="22" borderId="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44" fontId="10" fillId="0" borderId="0" xfId="0" applyNumberFormat="1" applyFont="1" applyAlignment="1">
      <alignment horizontal="center" vertical="center"/>
    </xf>
    <xf numFmtId="0" fontId="3" fillId="0" borderId="0" xfId="0" applyFont="1"/>
    <xf numFmtId="0" fontId="58" fillId="4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10" fillId="19" borderId="8" xfId="0" applyFont="1" applyFill="1" applyBorder="1" applyAlignment="1">
      <alignment horizontal="right" vertical="center"/>
    </xf>
    <xf numFmtId="0" fontId="0" fillId="18" borderId="8" xfId="0" applyFill="1" applyBorder="1" applyAlignment="1">
      <alignment horizontal="center" vertical="center"/>
    </xf>
    <xf numFmtId="0" fontId="0" fillId="29" borderId="0" xfId="0" applyFill="1"/>
    <xf numFmtId="0" fontId="14" fillId="29" borderId="0" xfId="0" applyFont="1" applyFill="1"/>
    <xf numFmtId="0" fontId="49" fillId="29" borderId="0" xfId="0" applyFont="1" applyFill="1" applyAlignment="1">
      <alignment horizontal="center" vertical="center"/>
    </xf>
    <xf numFmtId="0" fontId="0" fillId="29" borderId="8" xfId="0" applyFill="1" applyBorder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17" fillId="29" borderId="15" xfId="0" applyFont="1" applyFill="1" applyBorder="1" applyAlignment="1">
      <alignment horizontal="center" vertical="center"/>
    </xf>
    <xf numFmtId="0" fontId="17" fillId="29" borderId="0" xfId="0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center" vertical="center" textRotation="180"/>
    </xf>
    <xf numFmtId="0" fontId="18" fillId="4" borderId="20" xfId="0" applyFont="1" applyFill="1" applyBorder="1" applyAlignment="1" applyProtection="1">
      <alignment horizontal="center" vertical="center" wrapText="1" shrinkToFit="1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17" fillId="4" borderId="10" xfId="0" applyFont="1" applyFill="1" applyBorder="1" applyAlignment="1">
      <alignment vertical="center"/>
    </xf>
    <xf numFmtId="44" fontId="10" fillId="19" borderId="8" xfId="0" applyNumberFormat="1" applyFont="1" applyFill="1" applyBorder="1" applyAlignment="1">
      <alignment horizontal="center" vertical="center"/>
    </xf>
    <xf numFmtId="44" fontId="0" fillId="0" borderId="0" xfId="493" applyFont="1" applyBorder="1" applyAlignment="1" applyProtection="1">
      <alignment horizontal="center" vertical="center"/>
    </xf>
    <xf numFmtId="0" fontId="31" fillId="4" borderId="0" xfId="0" applyFont="1" applyFill="1" applyAlignment="1" applyProtection="1">
      <alignment horizontal="center" vertical="center"/>
      <protection locked="0"/>
    </xf>
    <xf numFmtId="0" fontId="0" fillId="4" borderId="0" xfId="0" applyFill="1"/>
    <xf numFmtId="0" fontId="16" fillId="0" borderId="0" xfId="493" applyNumberFormat="1" applyFont="1" applyBorder="1" applyAlignment="1" applyProtection="1">
      <alignment horizontal="center" vertical="center"/>
    </xf>
    <xf numFmtId="0" fontId="0" fillId="4" borderId="0" xfId="0" applyFill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44" fontId="10" fillId="4" borderId="10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168" fontId="0" fillId="15" borderId="10" xfId="0" applyNumberFormat="1" applyFill="1" applyBorder="1" applyAlignment="1">
      <alignment horizontal="center" vertical="center"/>
    </xf>
    <xf numFmtId="168" fontId="0" fillId="4" borderId="10" xfId="0" applyNumberForma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168" fontId="0" fillId="4" borderId="4" xfId="0" applyNumberFormat="1" applyFill="1" applyBorder="1" applyAlignment="1">
      <alignment horizontal="center" vertical="center"/>
    </xf>
    <xf numFmtId="0" fontId="14" fillId="28" borderId="0" xfId="0" applyFont="1" applyFill="1"/>
    <xf numFmtId="0" fontId="0" fillId="28" borderId="8" xfId="0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0" fillId="30" borderId="0" xfId="0" applyFill="1"/>
    <xf numFmtId="0" fontId="14" fillId="30" borderId="0" xfId="0" applyFont="1" applyFill="1"/>
    <xf numFmtId="0" fontId="49" fillId="30" borderId="0" xfId="0" applyFont="1" applyFill="1" applyAlignment="1">
      <alignment horizontal="center" vertical="center"/>
    </xf>
    <xf numFmtId="0" fontId="0" fillId="30" borderId="8" xfId="0" applyFill="1" applyBorder="1" applyAlignment="1">
      <alignment horizontal="center" vertical="center" wrapText="1"/>
    </xf>
    <xf numFmtId="0" fontId="0" fillId="30" borderId="0" xfId="0" applyFill="1" applyAlignment="1">
      <alignment horizontal="center" vertical="center" wrapText="1"/>
    </xf>
    <xf numFmtId="0" fontId="0" fillId="30" borderId="0" xfId="0" applyFill="1" applyAlignment="1">
      <alignment horizontal="center" vertical="center"/>
    </xf>
    <xf numFmtId="0" fontId="17" fillId="30" borderId="15" xfId="0" applyFont="1" applyFill="1" applyBorder="1" applyAlignment="1">
      <alignment horizontal="center" vertical="center"/>
    </xf>
    <xf numFmtId="0" fontId="17" fillId="30" borderId="0" xfId="0" applyFont="1" applyFill="1" applyAlignment="1">
      <alignment horizontal="center" vertical="center"/>
    </xf>
    <xf numFmtId="1" fontId="0" fillId="4" borderId="0" xfId="0" applyNumberFormat="1" applyFill="1"/>
    <xf numFmtId="0" fontId="3" fillId="0" borderId="4" xfId="0" applyFont="1" applyBorder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0" fillId="18" borderId="4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0" fontId="0" fillId="17" borderId="4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18" borderId="0" xfId="0" quotePrefix="1" applyFill="1"/>
    <xf numFmtId="0" fontId="0" fillId="4" borderId="0" xfId="0" quotePrefix="1" applyFill="1"/>
    <xf numFmtId="1" fontId="0" fillId="18" borderId="0" xfId="0" applyNumberFormat="1" applyFill="1"/>
    <xf numFmtId="0" fontId="3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180"/>
    </xf>
    <xf numFmtId="0" fontId="18" fillId="0" borderId="20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 textRotation="180"/>
    </xf>
    <xf numFmtId="168" fontId="48" fillId="4" borderId="13" xfId="0" applyNumberFormat="1" applyFont="1" applyFill="1" applyBorder="1" applyAlignment="1">
      <alignment horizontal="center" vertical="center" wrapText="1" shrinkToFit="1"/>
    </xf>
    <xf numFmtId="0" fontId="18" fillId="4" borderId="13" xfId="0" applyFont="1" applyFill="1" applyBorder="1" applyAlignment="1" applyProtection="1">
      <alignment horizontal="center" vertical="center" wrapText="1" shrinkToFit="1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 textRotation="180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168" fontId="48" fillId="4" borderId="15" xfId="0" applyNumberFormat="1" applyFont="1" applyFill="1" applyBorder="1" applyAlignment="1">
      <alignment horizontal="center" vertical="center" wrapText="1" shrinkToFit="1"/>
    </xf>
    <xf numFmtId="0" fontId="18" fillId="4" borderId="9" xfId="0" applyFont="1" applyFill="1" applyBorder="1" applyAlignment="1" applyProtection="1">
      <alignment horizontal="center" vertical="center" wrapText="1" shrinkToFi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8" fillId="4" borderId="9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 wrapText="1" shrinkToFit="1"/>
      <protection locked="0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168" fontId="0" fillId="4" borderId="15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8" fillId="15" borderId="10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5" fillId="15" borderId="12" xfId="0" applyFont="1" applyFill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42" fillId="15" borderId="12" xfId="0" applyFont="1" applyFill="1" applyBorder="1" applyAlignment="1" applyProtection="1">
      <alignment horizontal="center" vertical="center"/>
      <protection locked="0"/>
    </xf>
    <xf numFmtId="0" fontId="42" fillId="4" borderId="12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 wrapText="1" shrinkToFit="1"/>
      <protection locked="0"/>
    </xf>
    <xf numFmtId="1" fontId="10" fillId="0" borderId="28" xfId="500" applyNumberFormat="1" applyFont="1" applyBorder="1" applyAlignment="1">
      <alignment horizontal="center" vertical="center"/>
    </xf>
    <xf numFmtId="1" fontId="10" fillId="0" borderId="29" xfId="500" applyNumberFormat="1" applyFont="1" applyBorder="1" applyAlignment="1">
      <alignment horizontal="center" vertical="center"/>
    </xf>
    <xf numFmtId="1" fontId="10" fillId="0" borderId="28" xfId="50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0" fontId="55" fillId="0" borderId="0" xfId="0" applyFont="1" applyAlignment="1">
      <alignment horizontal="right"/>
    </xf>
    <xf numFmtId="0" fontId="55" fillId="0" borderId="0" xfId="0" applyFont="1" applyAlignment="1">
      <alignment horizontal="left"/>
    </xf>
    <xf numFmtId="165" fontId="13" fillId="0" borderId="0" xfId="500" applyNumberFormat="1" applyFont="1" applyAlignment="1">
      <alignment horizontal="left" vertical="center"/>
    </xf>
    <xf numFmtId="0" fontId="22" fillId="0" borderId="0" xfId="500" applyNumberFormat="1" applyFont="1" applyAlignment="1">
      <alignment horizontal="left" vertical="center"/>
    </xf>
    <xf numFmtId="0" fontId="17" fillId="31" borderId="15" xfId="0" applyFont="1" applyFill="1" applyBorder="1" applyAlignment="1">
      <alignment horizontal="center" vertical="center" wrapText="1"/>
    </xf>
    <xf numFmtId="0" fontId="17" fillId="32" borderId="8" xfId="0" applyFont="1" applyFill="1" applyBorder="1" applyAlignment="1">
      <alignment horizontal="center" vertical="center" wrapText="1"/>
    </xf>
    <xf numFmtId="0" fontId="17" fillId="33" borderId="8" xfId="0" applyFont="1" applyFill="1" applyBorder="1" applyAlignment="1">
      <alignment horizontal="center" vertical="center"/>
    </xf>
    <xf numFmtId="0" fontId="17" fillId="34" borderId="8" xfId="0" applyFont="1" applyFill="1" applyBorder="1" applyAlignment="1">
      <alignment horizontal="center" vertical="center" wrapText="1"/>
    </xf>
    <xf numFmtId="0" fontId="16" fillId="35" borderId="8" xfId="0" applyFont="1" applyFill="1" applyBorder="1" applyAlignment="1">
      <alignment horizontal="center" vertical="center" wrapText="1"/>
    </xf>
    <xf numFmtId="0" fontId="16" fillId="31" borderId="15" xfId="0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 wrapText="1"/>
    </xf>
    <xf numFmtId="0" fontId="17" fillId="33" borderId="15" xfId="0" applyFont="1" applyFill="1" applyBorder="1" applyAlignment="1">
      <alignment horizontal="center" vertical="center" wrapText="1"/>
    </xf>
    <xf numFmtId="0" fontId="17" fillId="34" borderId="15" xfId="0" applyFont="1" applyFill="1" applyBorder="1" applyAlignment="1">
      <alignment horizontal="center" vertical="center" wrapText="1"/>
    </xf>
    <xf numFmtId="0" fontId="16" fillId="35" borderId="15" xfId="0" applyFon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center" vertical="center"/>
      <protection locked="0"/>
    </xf>
    <xf numFmtId="1" fontId="37" fillId="0" borderId="17" xfId="500" applyNumberFormat="1" applyFont="1" applyBorder="1" applyAlignment="1">
      <alignment horizontal="center" vertical="center" textRotation="90" wrapText="1"/>
    </xf>
    <xf numFmtId="0" fontId="46" fillId="4" borderId="0" xfId="0" applyFont="1" applyFill="1" applyAlignment="1">
      <alignment horizontal="left" vertical="center"/>
    </xf>
    <xf numFmtId="0" fontId="60" fillId="0" borderId="12" xfId="501" applyFont="1" applyBorder="1" applyAlignment="1">
      <alignment horizontal="center" vertical="center" wrapText="1"/>
    </xf>
    <xf numFmtId="0" fontId="61" fillId="0" borderId="10" xfId="501" applyFont="1" applyBorder="1" applyAlignment="1">
      <alignment horizontal="left" vertical="center"/>
    </xf>
    <xf numFmtId="0" fontId="15" fillId="0" borderId="20" xfId="0" applyFont="1" applyBorder="1"/>
    <xf numFmtId="0" fontId="15" fillId="0" borderId="16" xfId="0" applyFont="1" applyBorder="1"/>
    <xf numFmtId="0" fontId="15" fillId="0" borderId="13" xfId="0" applyFont="1" applyBorder="1"/>
    <xf numFmtId="0" fontId="62" fillId="0" borderId="0" xfId="0" applyFont="1" applyAlignment="1">
      <alignment horizontal="center"/>
    </xf>
    <xf numFmtId="0" fontId="47" fillId="4" borderId="0" xfId="0" applyFont="1" applyFill="1" applyAlignment="1">
      <alignment horizontal="center" vertical="center" wrapText="1"/>
    </xf>
    <xf numFmtId="0" fontId="17" fillId="4" borderId="0" xfId="0" quotePrefix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textRotation="90"/>
    </xf>
    <xf numFmtId="0" fontId="0" fillId="4" borderId="0" xfId="0" quotePrefix="1" applyFill="1" applyAlignment="1">
      <alignment horizontal="center" vertical="center" wrapText="1"/>
    </xf>
    <xf numFmtId="0" fontId="0" fillId="0" borderId="15" xfId="0" applyBorder="1"/>
    <xf numFmtId="0" fontId="3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68" fontId="18" fillId="0" borderId="15" xfId="0" applyNumberFormat="1" applyFont="1" applyBorder="1" applyAlignment="1">
      <alignment horizontal="center" vertical="center"/>
    </xf>
    <xf numFmtId="169" fontId="0" fillId="0" borderId="15" xfId="0" applyNumberFormat="1" applyBorder="1" applyAlignment="1">
      <alignment horizontal="center" vertical="center"/>
    </xf>
    <xf numFmtId="169" fontId="17" fillId="4" borderId="16" xfId="0" applyNumberFormat="1" applyFont="1" applyFill="1" applyBorder="1" applyAlignment="1">
      <alignment horizontal="center" vertical="center"/>
    </xf>
    <xf numFmtId="0" fontId="31" fillId="15" borderId="4" xfId="0" applyFont="1" applyFill="1" applyBorder="1" applyAlignment="1">
      <alignment horizontal="center" vertical="center"/>
    </xf>
    <xf numFmtId="0" fontId="64" fillId="15" borderId="4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 wrapText="1"/>
    </xf>
    <xf numFmtId="168" fontId="18" fillId="15" borderId="4" xfId="0" applyNumberFormat="1" applyFont="1" applyFill="1" applyBorder="1" applyAlignment="1">
      <alignment horizontal="center" vertical="center"/>
    </xf>
    <xf numFmtId="0" fontId="0" fillId="15" borderId="19" xfId="0" applyFill="1" applyBorder="1" applyAlignment="1" applyProtection="1">
      <alignment horizontal="center" vertical="center"/>
      <protection locked="0"/>
    </xf>
    <xf numFmtId="0" fontId="0" fillId="15" borderId="4" xfId="0" applyFill="1" applyBorder="1" applyAlignment="1" applyProtection="1">
      <alignment horizontal="center" vertical="center"/>
      <protection locked="0"/>
    </xf>
    <xf numFmtId="0" fontId="0" fillId="15" borderId="13" xfId="0" applyFill="1" applyBorder="1" applyAlignment="1" applyProtection="1">
      <alignment horizontal="center" vertical="center"/>
      <protection locked="0"/>
    </xf>
    <xf numFmtId="169" fontId="0" fillId="15" borderId="4" xfId="0" applyNumberFormat="1" applyFill="1" applyBorder="1" applyAlignment="1">
      <alignment horizontal="center" vertical="center"/>
    </xf>
    <xf numFmtId="169" fontId="17" fillId="15" borderId="13" xfId="0" applyNumberFormat="1" applyFont="1" applyFill="1" applyBorder="1" applyAlignment="1">
      <alignment horizontal="center" vertical="center"/>
    </xf>
    <xf numFmtId="0" fontId="65" fillId="4" borderId="15" xfId="0" applyFont="1" applyFill="1" applyBorder="1" applyAlignment="1">
      <alignment horizontal="center" vertical="center" textRotation="90"/>
    </xf>
    <xf numFmtId="1" fontId="0" fillId="0" borderId="25" xfId="500" applyNumberFormat="1" applyFont="1" applyBorder="1" applyAlignment="1">
      <alignment horizontal="center" vertical="center"/>
    </xf>
    <xf numFmtId="0" fontId="25" fillId="4" borderId="4" xfId="0" applyFont="1" applyFill="1" applyBorder="1" applyAlignment="1">
      <alignment vertical="center" wrapText="1"/>
    </xf>
    <xf numFmtId="0" fontId="18" fillId="15" borderId="19" xfId="0" applyFont="1" applyFill="1" applyBorder="1" applyAlignment="1" applyProtection="1">
      <alignment horizontal="center" vertical="center" wrapText="1" shrinkToFit="1"/>
      <protection locked="0"/>
    </xf>
    <xf numFmtId="0" fontId="15" fillId="15" borderId="4" xfId="0" applyFont="1" applyFill="1" applyBorder="1" applyAlignment="1" applyProtection="1">
      <alignment horizontal="center" vertical="center"/>
      <protection locked="0"/>
    </xf>
    <xf numFmtId="0" fontId="18" fillId="15" borderId="11" xfId="0" applyFont="1" applyFill="1" applyBorder="1" applyAlignment="1" applyProtection="1">
      <alignment horizontal="center" vertical="center"/>
      <protection locked="0"/>
    </xf>
    <xf numFmtId="0" fontId="15" fillId="15" borderId="13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5" fillId="4" borderId="16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8" fontId="0" fillId="15" borderId="11" xfId="0" applyNumberFormat="1" applyFill="1" applyBorder="1" applyAlignment="1">
      <alignment horizontal="center" vertical="center"/>
    </xf>
    <xf numFmtId="168" fontId="0" fillId="4" borderId="14" xfId="0" applyNumberForma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44" fontId="0" fillId="0" borderId="0" xfId="493" applyFont="1" applyBorder="1" applyAlignment="1" applyProtection="1">
      <alignment horizontal="center" vertical="center"/>
    </xf>
    <xf numFmtId="44" fontId="0" fillId="0" borderId="4" xfId="493" applyFont="1" applyBorder="1" applyAlignment="1" applyProtection="1">
      <alignment horizontal="center" vertical="center"/>
    </xf>
    <xf numFmtId="44" fontId="10" fillId="19" borderId="8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1" fillId="19" borderId="14" xfId="0" applyFont="1" applyFill="1" applyBorder="1" applyAlignment="1" applyProtection="1">
      <alignment horizontal="center" vertical="center"/>
      <protection locked="0"/>
    </xf>
    <xf numFmtId="0" fontId="31" fillId="19" borderId="15" xfId="0" applyFont="1" applyFill="1" applyBorder="1" applyAlignment="1" applyProtection="1">
      <alignment horizontal="center" vertical="center"/>
      <protection locked="0"/>
    </xf>
    <xf numFmtId="0" fontId="31" fillId="19" borderId="16" xfId="0" applyFont="1" applyFill="1" applyBorder="1" applyAlignment="1" applyProtection="1">
      <alignment horizontal="center" vertical="center"/>
      <protection locked="0"/>
    </xf>
    <xf numFmtId="0" fontId="31" fillId="19" borderId="10" xfId="0" applyFont="1" applyFill="1" applyBorder="1" applyAlignment="1" applyProtection="1">
      <alignment horizontal="center" vertical="center"/>
      <protection locked="0"/>
    </xf>
    <xf numFmtId="0" fontId="31" fillId="19" borderId="0" xfId="0" applyFont="1" applyFill="1" applyAlignment="1" applyProtection="1">
      <alignment horizontal="center" vertical="center"/>
      <protection locked="0"/>
    </xf>
    <xf numFmtId="0" fontId="31" fillId="19" borderId="12" xfId="0" applyFont="1" applyFill="1" applyBorder="1" applyAlignment="1" applyProtection="1">
      <alignment horizontal="center" vertical="center"/>
      <protection locked="0"/>
    </xf>
    <xf numFmtId="0" fontId="31" fillId="19" borderId="11" xfId="0" applyFont="1" applyFill="1" applyBorder="1" applyAlignment="1" applyProtection="1">
      <alignment horizontal="center" vertical="center"/>
      <protection locked="0"/>
    </xf>
    <xf numFmtId="0" fontId="31" fillId="19" borderId="4" xfId="0" applyFont="1" applyFill="1" applyBorder="1" applyAlignment="1" applyProtection="1">
      <alignment horizontal="center" vertical="center"/>
      <protection locked="0"/>
    </xf>
    <xf numFmtId="0" fontId="31" fillId="19" borderId="13" xfId="0" applyFont="1" applyFill="1" applyBorder="1" applyAlignment="1" applyProtection="1">
      <alignment horizontal="center" vertical="center"/>
      <protection locked="0"/>
    </xf>
    <xf numFmtId="0" fontId="0" fillId="19" borderId="14" xfId="0" applyFill="1" applyBorder="1" applyAlignment="1" applyProtection="1">
      <alignment horizontal="center" vertical="center"/>
      <protection locked="0"/>
    </xf>
    <xf numFmtId="0" fontId="0" fillId="19" borderId="15" xfId="0" applyFill="1" applyBorder="1" applyAlignment="1" applyProtection="1">
      <alignment horizontal="center" vertical="center"/>
      <protection locked="0"/>
    </xf>
    <xf numFmtId="0" fontId="0" fillId="19" borderId="16" xfId="0" applyFill="1" applyBorder="1" applyAlignment="1" applyProtection="1">
      <alignment horizontal="center" vertical="center"/>
      <protection locked="0"/>
    </xf>
    <xf numFmtId="0" fontId="0" fillId="19" borderId="11" xfId="0" applyFill="1" applyBorder="1" applyAlignment="1" applyProtection="1">
      <alignment horizontal="center" vertical="center"/>
      <protection locked="0"/>
    </xf>
    <xf numFmtId="0" fontId="0" fillId="19" borderId="4" xfId="0" applyFill="1" applyBorder="1" applyAlignment="1" applyProtection="1">
      <alignment horizontal="center" vertical="center"/>
      <protection locked="0"/>
    </xf>
    <xf numFmtId="0" fontId="0" fillId="19" borderId="13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18" fillId="0" borderId="0" xfId="0" applyFont="1" applyAlignment="1">
      <alignment horizontal="right" vertical="top" wrapText="1"/>
    </xf>
    <xf numFmtId="0" fontId="25" fillId="4" borderId="0" xfId="0" applyFont="1" applyFill="1" applyAlignment="1">
      <alignment horizontal="center" vertical="center" wrapText="1"/>
    </xf>
    <xf numFmtId="164" fontId="5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0" fillId="15" borderId="19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0" fontId="63" fillId="0" borderId="4" xfId="0" applyFont="1" applyBorder="1" applyAlignment="1">
      <alignment horizontal="left" vertical="center"/>
    </xf>
    <xf numFmtId="1" fontId="38" fillId="0" borderId="32" xfId="500" applyNumberFormat="1" applyFont="1" applyBorder="1" applyAlignment="1">
      <alignment horizontal="center" vertical="center" textRotation="90" wrapText="1"/>
    </xf>
    <xf numFmtId="1" fontId="38" fillId="0" borderId="33" xfId="500" applyNumberFormat="1" applyFont="1" applyBorder="1" applyAlignment="1">
      <alignment horizontal="center" vertical="center" textRotation="90" wrapText="1"/>
    </xf>
    <xf numFmtId="167" fontId="43" fillId="0" borderId="0" xfId="500" applyNumberFormat="1" applyFont="1" applyAlignment="1">
      <alignment horizontal="left" vertical="center"/>
    </xf>
    <xf numFmtId="0" fontId="11" fillId="0" borderId="4" xfId="500" applyNumberFormat="1" applyFont="1" applyBorder="1" applyAlignment="1">
      <alignment horizontal="center" vertical="center" wrapText="1"/>
    </xf>
    <xf numFmtId="0" fontId="11" fillId="0" borderId="4" xfId="500" applyNumberFormat="1" applyFont="1" applyBorder="1" applyAlignment="1">
      <alignment vertical="center" wrapText="1"/>
    </xf>
    <xf numFmtId="1" fontId="24" fillId="0" borderId="8" xfId="500" applyNumberFormat="1" applyFont="1" applyBorder="1" applyAlignment="1">
      <alignment horizontal="center" vertical="center"/>
    </xf>
    <xf numFmtId="1" fontId="24" fillId="0" borderId="18" xfId="500" applyNumberFormat="1" applyFont="1" applyBorder="1" applyAlignment="1">
      <alignment horizontal="center" vertical="center"/>
    </xf>
    <xf numFmtId="0" fontId="19" fillId="0" borderId="17" xfId="500" applyNumberFormat="1" applyFont="1" applyBorder="1" applyAlignment="1">
      <alignment horizontal="left" vertical="center"/>
    </xf>
    <xf numFmtId="0" fontId="19" fillId="0" borderId="8" xfId="500" applyNumberFormat="1" applyFont="1" applyBorder="1" applyAlignment="1">
      <alignment horizontal="left" vertical="center"/>
    </xf>
    <xf numFmtId="0" fontId="19" fillId="0" borderId="18" xfId="500" applyNumberFormat="1" applyFont="1" applyBorder="1" applyAlignment="1">
      <alignment horizontal="left" vertical="center"/>
    </xf>
    <xf numFmtId="165" fontId="13" fillId="0" borderId="0" xfId="500" applyNumberFormat="1" applyFont="1" applyAlignment="1">
      <alignment horizontal="left" vertical="center"/>
    </xf>
    <xf numFmtId="1" fontId="59" fillId="0" borderId="0" xfId="500" applyNumberFormat="1" applyFont="1" applyAlignment="1">
      <alignment horizontal="center" vertical="center"/>
    </xf>
    <xf numFmtId="0" fontId="22" fillId="0" borderId="0" xfId="500" applyNumberFormat="1" applyFont="1" applyAlignment="1">
      <alignment horizontal="left" vertical="center"/>
    </xf>
    <xf numFmtId="1" fontId="5" fillId="0" borderId="0" xfId="500" applyNumberForma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1" fontId="23" fillId="0" borderId="17" xfId="0" applyNumberFormat="1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15" borderId="14" xfId="0" applyFont="1" applyFill="1" applyBorder="1" applyAlignment="1">
      <alignment horizontal="left" vertical="center"/>
    </xf>
    <xf numFmtId="0" fontId="15" fillId="15" borderId="16" xfId="0" applyFont="1" applyFill="1" applyBorder="1" applyAlignment="1">
      <alignment horizontal="left" vertical="center"/>
    </xf>
    <xf numFmtId="0" fontId="15" fillId="15" borderId="11" xfId="0" applyFont="1" applyFill="1" applyBorder="1" applyAlignment="1">
      <alignment horizontal="left" vertical="center"/>
    </xf>
    <xf numFmtId="0" fontId="15" fillId="15" borderId="13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</cellXfs>
  <cellStyles count="502">
    <cellStyle name="Currency" xfId="493" builtinId="4"/>
    <cellStyle name="Currency 2" xfId="31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6" builtinId="9" hidden="1"/>
    <cellStyle name="Followed Hyperlink" xfId="4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5" builtinId="8" hidden="1"/>
    <cellStyle name="Hyperlink" xfId="497" builtinId="8" hidden="1"/>
    <cellStyle name="Navadno 2" xfId="499" xr:uid="{00000000-0005-0000-0000-0000F9000000}"/>
    <cellStyle name="Navadno 2 2" xfId="501" xr:uid="{00000000-0005-0000-0000-0000FA000000}"/>
    <cellStyle name="Normal" xfId="0" builtinId="0"/>
    <cellStyle name="Normal 2" xfId="317" xr:uid="{00000000-0005-0000-0000-0000FB000000}"/>
    <cellStyle name="Normal 2 2" xfId="500" xr:uid="{00000000-0005-0000-0000-0000FC000000}"/>
    <cellStyle name="Percent" xfId="494" builtinId="5"/>
  </cellStyles>
  <dxfs count="29"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57BC2E"/>
      <color rgb="FF70308C"/>
      <color rgb="FFF99A1C"/>
      <color rgb="FFFF6BB4"/>
      <color rgb="FFC21AA0"/>
      <color rgb="FF00CBD9"/>
      <color rgb="FF7030A0"/>
      <color rgb="FF70686C"/>
      <color rgb="FFA6A6A6"/>
      <color rgb="FFFF61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0</xdr:rowOff>
    </xdr:from>
    <xdr:to>
      <xdr:col>3</xdr:col>
      <xdr:colOff>619048</xdr:colOff>
      <xdr:row>6</xdr:row>
      <xdr:rowOff>101600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2AE79FE-972E-036D-DF3D-C19A95202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6" y="0"/>
          <a:ext cx="2727249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43544</xdr:colOff>
      <xdr:row>1</xdr:row>
      <xdr:rowOff>70788</xdr:rowOff>
    </xdr:from>
    <xdr:to>
      <xdr:col>8</xdr:col>
      <xdr:colOff>644707</xdr:colOff>
      <xdr:row>6</xdr:row>
      <xdr:rowOff>225216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BDF44DA-E9E8-2758-B137-34629E6AF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2430" y="430017"/>
          <a:ext cx="2852056" cy="13447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21772</xdr:rowOff>
    </xdr:from>
    <xdr:to>
      <xdr:col>2</xdr:col>
      <xdr:colOff>1094015</xdr:colOff>
      <xdr:row>15</xdr:row>
      <xdr:rowOff>21772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B321A31-BFF1-3DEE-FF2E-08781111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3167743"/>
          <a:ext cx="1094015" cy="729343"/>
        </a:xfrm>
        <a:prstGeom prst="rect">
          <a:avLst/>
        </a:prstGeom>
      </xdr:spPr>
    </xdr:pic>
    <xdr:clientData/>
  </xdr:twoCellAnchor>
  <xdr:twoCellAnchor>
    <xdr:from>
      <xdr:col>2</xdr:col>
      <xdr:colOff>10886</xdr:colOff>
      <xdr:row>15</xdr:row>
      <xdr:rowOff>0</xdr:rowOff>
    </xdr:from>
    <xdr:to>
      <xdr:col>2</xdr:col>
      <xdr:colOff>1104901</xdr:colOff>
      <xdr:row>16</xdr:row>
      <xdr:rowOff>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B2D987A2-935C-EE12-0107-E23B3BA6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2" y="3875314"/>
          <a:ext cx="1094015" cy="729343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16</xdr:row>
      <xdr:rowOff>0</xdr:rowOff>
    </xdr:from>
    <xdr:to>
      <xdr:col>2</xdr:col>
      <xdr:colOff>1110345</xdr:colOff>
      <xdr:row>17</xdr:row>
      <xdr:rowOff>10886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FF5EF5A-02CA-EDEF-5E63-51E7402C9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4604657"/>
          <a:ext cx="1110344" cy="740229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17</xdr:row>
      <xdr:rowOff>0</xdr:rowOff>
    </xdr:from>
    <xdr:to>
      <xdr:col>2</xdr:col>
      <xdr:colOff>1110345</xdr:colOff>
      <xdr:row>18</xdr:row>
      <xdr:rowOff>10886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FCAB4332-F8F5-1BEC-370B-73D4F715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5334000"/>
          <a:ext cx="1110344" cy="74022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718457</xdr:rowOff>
    </xdr:from>
    <xdr:to>
      <xdr:col>2</xdr:col>
      <xdr:colOff>1094015</xdr:colOff>
      <xdr:row>18</xdr:row>
      <xdr:rowOff>718457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10FD9300-FBE1-1585-D94E-725FE319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6052457"/>
          <a:ext cx="1094015" cy="72934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</xdr:row>
      <xdr:rowOff>1</xdr:rowOff>
    </xdr:from>
    <xdr:to>
      <xdr:col>3</xdr:col>
      <xdr:colOff>10886</xdr:colOff>
      <xdr:row>20</xdr:row>
      <xdr:rowOff>32658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E5D3A21-DAFC-88C8-75DF-3D77D42E5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6792687"/>
          <a:ext cx="1143000" cy="762000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20</xdr:row>
      <xdr:rowOff>0</xdr:rowOff>
    </xdr:from>
    <xdr:to>
      <xdr:col>2</xdr:col>
      <xdr:colOff>1077687</xdr:colOff>
      <xdr:row>20</xdr:row>
      <xdr:rowOff>718457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8F7F7C44-FB18-A896-832C-58DC54E6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7522029"/>
          <a:ext cx="1077686" cy="71845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718456</xdr:rowOff>
    </xdr:from>
    <xdr:to>
      <xdr:col>2</xdr:col>
      <xdr:colOff>1110344</xdr:colOff>
      <xdr:row>22</xdr:row>
      <xdr:rowOff>0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6BB62AB-6D48-B53A-4BD3-0ECE90BCE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8240485"/>
          <a:ext cx="1110344" cy="74022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718457</xdr:rowOff>
    </xdr:from>
    <xdr:to>
      <xdr:col>2</xdr:col>
      <xdr:colOff>1110344</xdr:colOff>
      <xdr:row>23</xdr:row>
      <xdr:rowOff>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1F5C8B09-67EE-D736-CADB-76D313C2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8969828"/>
          <a:ext cx="1110344" cy="740229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23</xdr:row>
      <xdr:rowOff>0</xdr:rowOff>
    </xdr:from>
    <xdr:to>
      <xdr:col>2</xdr:col>
      <xdr:colOff>1077687</xdr:colOff>
      <xdr:row>23</xdr:row>
      <xdr:rowOff>718457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30570C2E-D4B8-A04D-798B-35111B03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9710057"/>
          <a:ext cx="1077686" cy="718457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24</xdr:row>
      <xdr:rowOff>0</xdr:rowOff>
    </xdr:from>
    <xdr:to>
      <xdr:col>2</xdr:col>
      <xdr:colOff>1110345</xdr:colOff>
      <xdr:row>25</xdr:row>
      <xdr:rowOff>10886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B70FE44E-0BFC-4D5D-6EBF-482489E85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0439400"/>
          <a:ext cx="1110344" cy="74022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1110342</xdr:colOff>
      <xdr:row>26</xdr:row>
      <xdr:rowOff>10885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4457D2D3-D38A-EE3E-146F-89F1DC60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168743"/>
          <a:ext cx="1110342" cy="74022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1094015</xdr:colOff>
      <xdr:row>27</xdr:row>
      <xdr:rowOff>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670AC915-6735-E1B8-9ACA-7D85B4F7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898086"/>
          <a:ext cx="1094015" cy="72934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</xdr:row>
      <xdr:rowOff>1</xdr:rowOff>
    </xdr:from>
    <xdr:to>
      <xdr:col>2</xdr:col>
      <xdr:colOff>1110342</xdr:colOff>
      <xdr:row>28</xdr:row>
      <xdr:rowOff>10887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64A814DB-EC29-A979-10D3-BBBE8ACC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2627430"/>
          <a:ext cx="1110342" cy="740228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28</xdr:row>
      <xdr:rowOff>1</xdr:rowOff>
    </xdr:from>
    <xdr:to>
      <xdr:col>2</xdr:col>
      <xdr:colOff>1077687</xdr:colOff>
      <xdr:row>28</xdr:row>
      <xdr:rowOff>718458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93DC15ED-1ACD-5A70-EF6E-94288712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3356772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261257</xdr:colOff>
      <xdr:row>28</xdr:row>
      <xdr:rowOff>718457</xdr:rowOff>
    </xdr:from>
    <xdr:to>
      <xdr:col>2</xdr:col>
      <xdr:colOff>1115787</xdr:colOff>
      <xdr:row>30</xdr:row>
      <xdr:rowOff>10886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84A31E4F-38F8-DB9E-B7E4-ADF3DF7E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4075228"/>
          <a:ext cx="1126673" cy="75111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29</xdr:row>
      <xdr:rowOff>707572</xdr:rowOff>
    </xdr:from>
    <xdr:to>
      <xdr:col>2</xdr:col>
      <xdr:colOff>1126671</xdr:colOff>
      <xdr:row>31</xdr:row>
      <xdr:rowOff>0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5A504BD8-4BF4-E057-FE17-79EE7A57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4793686"/>
          <a:ext cx="1126671" cy="751114"/>
        </a:xfrm>
        <a:prstGeom prst="rect">
          <a:avLst/>
        </a:prstGeom>
      </xdr:spPr>
    </xdr:pic>
    <xdr:clientData/>
  </xdr:twoCellAnchor>
  <xdr:twoCellAnchor>
    <xdr:from>
      <xdr:col>2</xdr:col>
      <xdr:colOff>21772</xdr:colOff>
      <xdr:row>31</xdr:row>
      <xdr:rowOff>0</xdr:rowOff>
    </xdr:from>
    <xdr:to>
      <xdr:col>2</xdr:col>
      <xdr:colOff>1099457</xdr:colOff>
      <xdr:row>31</xdr:row>
      <xdr:rowOff>718457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FB5DF366-F3CB-0878-F2C5-A57DDB06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458" y="15544800"/>
          <a:ext cx="1077685" cy="71845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1094015</xdr:colOff>
      <xdr:row>33</xdr:row>
      <xdr:rowOff>0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3982A498-DD5A-7E4D-2160-AC6A5F8A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6274143"/>
          <a:ext cx="1094015" cy="729343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33</xdr:row>
      <xdr:rowOff>0</xdr:rowOff>
    </xdr:from>
    <xdr:to>
      <xdr:col>2</xdr:col>
      <xdr:colOff>1077687</xdr:colOff>
      <xdr:row>33</xdr:row>
      <xdr:rowOff>718457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10A866C9-A3ED-3D72-78FE-8735193C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7003486"/>
          <a:ext cx="1077686" cy="718457"/>
        </a:xfrm>
        <a:prstGeom prst="rect">
          <a:avLst/>
        </a:prstGeom>
      </xdr:spPr>
    </xdr:pic>
    <xdr:clientData/>
  </xdr:twoCellAnchor>
  <xdr:twoCellAnchor>
    <xdr:from>
      <xdr:col>2</xdr:col>
      <xdr:colOff>43544</xdr:colOff>
      <xdr:row>34</xdr:row>
      <xdr:rowOff>10886</xdr:rowOff>
    </xdr:from>
    <xdr:to>
      <xdr:col>2</xdr:col>
      <xdr:colOff>1104901</xdr:colOff>
      <xdr:row>34</xdr:row>
      <xdr:rowOff>718457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225581F4-71A3-70E5-6BE8-584372DD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230" y="17743715"/>
          <a:ext cx="1061357" cy="707571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130629</xdr:colOff>
      <xdr:row>0</xdr:row>
      <xdr:rowOff>370114</xdr:rowOff>
    </xdr:from>
    <xdr:to>
      <xdr:col>4</xdr:col>
      <xdr:colOff>0</xdr:colOff>
      <xdr:row>4</xdr:row>
      <xdr:rowOff>35107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AA946AF3-9386-DACC-C100-F8E8A08C8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9429" y="370114"/>
          <a:ext cx="827314" cy="979715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11</xdr:row>
      <xdr:rowOff>483348</xdr:rowOff>
    </xdr:from>
    <xdr:to>
      <xdr:col>3</xdr:col>
      <xdr:colOff>0</xdr:colOff>
      <xdr:row>12</xdr:row>
      <xdr:rowOff>492996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2C040EB-A4A7-4951-AF7B-C4C267EB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3259" y="3934760"/>
          <a:ext cx="992094" cy="513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241300</xdr:colOff>
      <xdr:row>11</xdr:row>
      <xdr:rowOff>8504</xdr:rowOff>
    </xdr:from>
    <xdr:to>
      <xdr:col>2</xdr:col>
      <xdr:colOff>990600</xdr:colOff>
      <xdr:row>12</xdr:row>
      <xdr:rowOff>1989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5DD46D-D478-403F-9ACF-004BA40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3275" y="2970779"/>
          <a:ext cx="751205" cy="43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4.9989318521683403E-2"/>
  </sheetPr>
  <dimension ref="B2:U50"/>
  <sheetViews>
    <sheetView showGridLines="0" showRowColHeaders="0" zoomScale="90" zoomScaleNormal="90" workbookViewId="0">
      <selection activeCell="E8" sqref="E8:H10"/>
    </sheetView>
  </sheetViews>
  <sheetFormatPr defaultColWidth="11" defaultRowHeight="15.75"/>
  <cols>
    <col min="1" max="1" width="1.75" customWidth="1"/>
    <col min="2" max="2" width="14.5" customWidth="1"/>
    <col min="3" max="3" width="14.125" customWidth="1"/>
    <col min="4" max="4" width="13.625" customWidth="1"/>
    <col min="5" max="5" width="11.5" customWidth="1"/>
    <col min="6" max="6" width="11.75" customWidth="1"/>
    <col min="7" max="7" width="11.875" customWidth="1"/>
    <col min="8" max="9" width="12" customWidth="1"/>
    <col min="10" max="10" width="13.25" customWidth="1"/>
    <col min="11" max="11" width="12.25" customWidth="1"/>
    <col min="12" max="12" width="11.375" customWidth="1"/>
    <col min="15" max="15" width="12.75" customWidth="1"/>
    <col min="17" max="17" width="13.25" customWidth="1"/>
    <col min="18" max="18" width="12.875" customWidth="1"/>
  </cols>
  <sheetData>
    <row r="2" spans="2:11">
      <c r="H2" s="53" t="s">
        <v>615</v>
      </c>
      <c r="I2" s="53"/>
    </row>
    <row r="6" spans="2:11" ht="29.45" customHeight="1">
      <c r="B6" s="276" t="s">
        <v>18</v>
      </c>
    </row>
    <row r="7" spans="2:11">
      <c r="B7" s="276" t="s">
        <v>40</v>
      </c>
      <c r="E7" s="51" t="s">
        <v>233</v>
      </c>
    </row>
    <row r="8" spans="2:11" ht="18.75">
      <c r="B8" s="276" t="s">
        <v>41</v>
      </c>
      <c r="E8" s="452"/>
      <c r="F8" s="453"/>
      <c r="G8" s="453"/>
      <c r="H8" s="454"/>
      <c r="I8" s="307"/>
    </row>
    <row r="9" spans="2:11" ht="18.75">
      <c r="B9" s="276" t="s">
        <v>19</v>
      </c>
      <c r="E9" s="455"/>
      <c r="F9" s="456"/>
      <c r="G9" s="456"/>
      <c r="H9" s="457"/>
      <c r="I9" s="307"/>
    </row>
    <row r="10" spans="2:11" ht="18.75">
      <c r="E10" s="458"/>
      <c r="F10" s="459"/>
      <c r="G10" s="459"/>
      <c r="H10" s="460"/>
      <c r="I10" s="307"/>
    </row>
    <row r="11" spans="2:11" ht="18" customHeight="1">
      <c r="E11" s="51" t="s">
        <v>42</v>
      </c>
      <c r="I11" s="308"/>
      <c r="K11" t="s">
        <v>129</v>
      </c>
    </row>
    <row r="12" spans="2:11">
      <c r="B12" s="53" t="s">
        <v>20</v>
      </c>
      <c r="C12" s="272"/>
      <c r="D12" s="33" t="s">
        <v>21</v>
      </c>
      <c r="E12" s="461"/>
      <c r="F12" s="462"/>
      <c r="G12" s="462"/>
      <c r="H12" s="463"/>
      <c r="I12" s="238"/>
    </row>
    <row r="13" spans="2:11" ht="49.15" customHeight="1">
      <c r="E13" s="464"/>
      <c r="F13" s="465"/>
      <c r="G13" s="465"/>
      <c r="H13" s="466"/>
      <c r="I13" s="238"/>
    </row>
    <row r="15" spans="2:11">
      <c r="C15" s="28"/>
      <c r="D15" s="28"/>
      <c r="E15" s="29" t="s">
        <v>22</v>
      </c>
      <c r="F15" s="29" t="s">
        <v>73</v>
      </c>
      <c r="G15" s="444" t="s">
        <v>0</v>
      </c>
      <c r="H15" s="444"/>
      <c r="I15" s="287" t="s">
        <v>185</v>
      </c>
      <c r="J15" s="310"/>
    </row>
    <row r="16" spans="2:11" s="8" customFormat="1" ht="23.25" customHeight="1">
      <c r="D16" s="9" t="s">
        <v>205</v>
      </c>
      <c r="E16" s="8">
        <f>'GOOD PE'!Z7</f>
        <v>0</v>
      </c>
      <c r="F16" s="336">
        <f>'GOOD PE'!L3</f>
        <v>0</v>
      </c>
      <c r="G16" s="446">
        <f>'GOOD PE'!$L$1</f>
        <v>0</v>
      </c>
      <c r="H16" s="446"/>
      <c r="I16" s="309">
        <f>'GOOD PE'!AB2</f>
        <v>0</v>
      </c>
      <c r="J16" s="311"/>
    </row>
    <row r="17" spans="2:21" s="8" customFormat="1" ht="23.25" customHeight="1">
      <c r="C17" s="175"/>
      <c r="D17" s="288" t="s">
        <v>186</v>
      </c>
      <c r="E17" s="175">
        <f>E16</f>
        <v>0</v>
      </c>
      <c r="F17" s="337">
        <f>F16</f>
        <v>0</v>
      </c>
      <c r="G17" s="445">
        <f>G16</f>
        <v>0</v>
      </c>
      <c r="H17" s="445"/>
      <c r="I17" s="175">
        <f>SUM(I16:I16)</f>
        <v>0</v>
      </c>
      <c r="J17" s="95"/>
    </row>
    <row r="18" spans="2:21" s="8" customFormat="1" ht="23.25" customHeight="1">
      <c r="D18" s="44" t="str">
        <f>"DISCOUNT "&amp;C12&amp;" %"</f>
        <v>DISCOUNT  %</v>
      </c>
      <c r="G18" s="446">
        <f>SUM(G17)*C12/100</f>
        <v>0</v>
      </c>
      <c r="H18" s="446"/>
      <c r="I18" s="306"/>
      <c r="J18" s="95"/>
    </row>
    <row r="19" spans="2:21" s="8" customFormat="1" ht="23.25" customHeight="1">
      <c r="C19" s="273"/>
      <c r="D19" s="290" t="s">
        <v>187</v>
      </c>
      <c r="E19" s="274"/>
      <c r="F19" s="274"/>
      <c r="G19" s="447">
        <f>G17-G18</f>
        <v>0</v>
      </c>
      <c r="H19" s="447"/>
      <c r="I19" s="305"/>
      <c r="J19" s="312"/>
      <c r="K19" s="97"/>
    </row>
    <row r="20" spans="2:21" s="8" customFormat="1" ht="23.25" hidden="1" customHeight="1" thickBot="1">
      <c r="C20" s="35"/>
      <c r="D20" s="36" t="s">
        <v>23</v>
      </c>
      <c r="E20" s="36"/>
      <c r="F20" s="37">
        <f>G19*1.22</f>
        <v>0</v>
      </c>
      <c r="G20" s="37"/>
      <c r="H20" s="38"/>
      <c r="I20" s="34"/>
    </row>
    <row r="21" spans="2:21" s="8" customFormat="1" ht="23.25" customHeight="1">
      <c r="C21" s="34"/>
      <c r="D21" s="34"/>
      <c r="E21" s="34"/>
      <c r="F21" s="284"/>
      <c r="G21" s="284"/>
      <c r="H21" s="34"/>
      <c r="I21" s="34"/>
    </row>
    <row r="22" spans="2:21" ht="21" customHeight="1"/>
    <row r="23" spans="2:21" s="8" customFormat="1" ht="15.4" customHeight="1">
      <c r="B23" s="467" t="s">
        <v>162</v>
      </c>
      <c r="C23" s="280" t="s">
        <v>1</v>
      </c>
      <c r="D23" s="217" t="s">
        <v>2</v>
      </c>
      <c r="E23" s="281" t="s">
        <v>9</v>
      </c>
      <c r="F23" s="257" t="s">
        <v>25</v>
      </c>
      <c r="G23" s="263" t="s">
        <v>3</v>
      </c>
      <c r="H23" s="258" t="s">
        <v>196</v>
      </c>
      <c r="I23" s="391" t="s">
        <v>449</v>
      </c>
      <c r="J23" s="392" t="s">
        <v>450</v>
      </c>
      <c r="K23" s="393" t="s">
        <v>451</v>
      </c>
      <c r="L23" s="259" t="s">
        <v>12</v>
      </c>
      <c r="M23" s="394" t="s">
        <v>452</v>
      </c>
      <c r="N23" s="227" t="s">
        <v>15</v>
      </c>
      <c r="O23" s="146" t="s">
        <v>62</v>
      </c>
      <c r="P23" s="395" t="s">
        <v>453</v>
      </c>
      <c r="Q23" s="249" t="s">
        <v>130</v>
      </c>
      <c r="R23" s="172"/>
      <c r="S23" s="172"/>
      <c r="T23" s="286"/>
      <c r="U23" s="172"/>
    </row>
    <row r="24" spans="2:21" s="8" customFormat="1" ht="15.4" customHeight="1">
      <c r="B24" s="449"/>
      <c r="C24" s="282">
        <f>'GOOD PE'!K7</f>
        <v>0</v>
      </c>
      <c r="D24" s="282">
        <f>'GOOD PE'!L7</f>
        <v>0</v>
      </c>
      <c r="E24" s="282">
        <f>'GOOD PE'!M7</f>
        <v>0</v>
      </c>
      <c r="F24" s="282">
        <f>'GOOD PE'!N7</f>
        <v>0</v>
      </c>
      <c r="G24" s="282">
        <f>'GOOD PE'!O7</f>
        <v>0</v>
      </c>
      <c r="H24" s="282">
        <f>'GOOD PE'!P7</f>
        <v>0</v>
      </c>
      <c r="I24" s="282">
        <f>'GOOD PE'!Q7</f>
        <v>0</v>
      </c>
      <c r="J24" s="282">
        <f>'GOOD PE'!R7</f>
        <v>0</v>
      </c>
      <c r="K24" s="282">
        <f>'GOOD PE'!S7</f>
        <v>0</v>
      </c>
      <c r="L24" s="282">
        <f>'GOOD PE'!T7</f>
        <v>0</v>
      </c>
      <c r="M24" s="282">
        <f>'GOOD PE'!U7</f>
        <v>0</v>
      </c>
      <c r="N24" s="282">
        <f>'GOOD PE'!V7</f>
        <v>0</v>
      </c>
      <c r="O24" s="282">
        <f>'GOOD PE'!W7</f>
        <v>0</v>
      </c>
      <c r="P24" s="282">
        <f>'GOOD PE'!X7</f>
        <v>0</v>
      </c>
      <c r="Q24" s="282">
        <f>'GOOD PE'!Y7</f>
        <v>0</v>
      </c>
      <c r="R24" s="95"/>
      <c r="S24" s="95"/>
      <c r="T24" s="95"/>
      <c r="U24" s="95"/>
    </row>
    <row r="25" spans="2:21" s="8" customFormat="1" ht="10.9" customHeight="1">
      <c r="B25" s="217"/>
    </row>
    <row r="26" spans="2:21" s="8" customFormat="1" ht="15.4" customHeight="1">
      <c r="B26" s="467" t="s">
        <v>163</v>
      </c>
      <c r="C26" s="277" t="s">
        <v>164</v>
      </c>
      <c r="D26" s="29" t="s">
        <v>165</v>
      </c>
      <c r="E26" s="8" t="s">
        <v>193</v>
      </c>
    </row>
    <row r="27" spans="2:21" s="8" customFormat="1" ht="15.4" customHeight="1">
      <c r="B27" s="449"/>
      <c r="C27" s="11">
        <f>'GOOD PE'!BT7</f>
        <v>0</v>
      </c>
      <c r="D27" s="11">
        <f>'GOOD PE'!BU7</f>
        <v>0</v>
      </c>
      <c r="E27" s="11">
        <f>'GOOD PE'!BV7</f>
        <v>0</v>
      </c>
    </row>
    <row r="28" spans="2:21" s="8" customFormat="1" ht="15.4" customHeight="1">
      <c r="B28" s="331"/>
      <c r="L28" s="95"/>
    </row>
    <row r="29" spans="2:21" s="8" customFormat="1" ht="15.4" customHeight="1">
      <c r="B29" s="450" t="s">
        <v>204</v>
      </c>
      <c r="C29" s="277" t="s">
        <v>166</v>
      </c>
      <c r="D29" s="29" t="s">
        <v>80</v>
      </c>
      <c r="E29" s="29" t="s">
        <v>79</v>
      </c>
      <c r="F29" s="29" t="s">
        <v>26</v>
      </c>
      <c r="G29" s="29" t="s">
        <v>74</v>
      </c>
      <c r="H29" s="29" t="s">
        <v>75</v>
      </c>
      <c r="I29" s="29" t="s">
        <v>169</v>
      </c>
      <c r="J29" s="29" t="s">
        <v>170</v>
      </c>
      <c r="L29" s="95"/>
    </row>
    <row r="30" spans="2:21" s="8" customFormat="1" ht="15.4" customHeight="1">
      <c r="B30" s="451"/>
      <c r="C30" s="11">
        <f>'GOOD PE'!BK7</f>
        <v>0</v>
      </c>
      <c r="D30" s="11">
        <f>'GOOD PE'!BL7</f>
        <v>0</v>
      </c>
      <c r="E30" s="11">
        <f>'GOOD PE'!BM7</f>
        <v>0</v>
      </c>
      <c r="F30" s="11">
        <f>'GOOD PE'!BN7</f>
        <v>0</v>
      </c>
      <c r="G30" s="11">
        <f>'GOOD PE'!BO7</f>
        <v>0</v>
      </c>
      <c r="H30" s="11">
        <f>'GOOD PE'!BP7</f>
        <v>0</v>
      </c>
      <c r="I30" s="11">
        <f>'GOOD PE'!BQ7</f>
        <v>0</v>
      </c>
      <c r="J30" s="11">
        <f>'GOOD PE'!BR7</f>
        <v>0</v>
      </c>
      <c r="L30" s="95"/>
    </row>
    <row r="31" spans="2:21" s="8" customFormat="1" ht="15.4" customHeight="1">
      <c r="L31" s="95"/>
    </row>
    <row r="32" spans="2:21" ht="15.4" customHeight="1">
      <c r="B32" s="443" t="s">
        <v>167</v>
      </c>
      <c r="C32" s="277" t="s">
        <v>81</v>
      </c>
      <c r="D32" s="29" t="s">
        <v>171</v>
      </c>
      <c r="E32" s="29" t="s">
        <v>172</v>
      </c>
      <c r="F32" s="29" t="s">
        <v>82</v>
      </c>
      <c r="G32" s="29" t="s">
        <v>173</v>
      </c>
      <c r="H32" s="29" t="s">
        <v>83</v>
      </c>
      <c r="I32" s="29" t="s">
        <v>174</v>
      </c>
      <c r="J32" s="29" t="s">
        <v>84</v>
      </c>
      <c r="K32" s="29" t="s">
        <v>175</v>
      </c>
      <c r="L32" s="29" t="s">
        <v>176</v>
      </c>
      <c r="M32" s="29" t="s">
        <v>177</v>
      </c>
      <c r="N32" s="29" t="s">
        <v>178</v>
      </c>
      <c r="O32" s="159" t="s">
        <v>179</v>
      </c>
      <c r="P32" s="283" t="s">
        <v>180</v>
      </c>
      <c r="Q32" s="29" t="s">
        <v>168</v>
      </c>
      <c r="R32" s="29" t="s">
        <v>170</v>
      </c>
      <c r="S32" s="8"/>
      <c r="T32" s="8"/>
      <c r="U32" s="8"/>
    </row>
    <row r="33" spans="2:21" ht="15.4" customHeight="1">
      <c r="B33" s="443"/>
      <c r="C33" s="11">
        <f>'GOOD PE'!BW7</f>
        <v>0</v>
      </c>
      <c r="D33" s="11">
        <f>'GOOD PE'!BX7</f>
        <v>0</v>
      </c>
      <c r="E33" s="11">
        <f>'GOOD PE'!BY7</f>
        <v>0</v>
      </c>
      <c r="F33" s="11">
        <f>'GOOD PE'!BZ7</f>
        <v>0</v>
      </c>
      <c r="G33" s="11">
        <f>'GOOD PE'!CA7</f>
        <v>0</v>
      </c>
      <c r="H33" s="11">
        <f>'GOOD PE'!CB7</f>
        <v>0</v>
      </c>
      <c r="I33" s="11">
        <f>'GOOD PE'!CC7</f>
        <v>0</v>
      </c>
      <c r="J33" s="11">
        <f>'GOOD PE'!CD7</f>
        <v>0</v>
      </c>
      <c r="K33" s="11">
        <f>'GOOD PE'!CE7</f>
        <v>0</v>
      </c>
      <c r="L33" s="11">
        <f>'GOOD PE'!CF7</f>
        <v>0</v>
      </c>
      <c r="M33" s="11">
        <f>'GOOD PE'!CG7</f>
        <v>0</v>
      </c>
      <c r="N33" s="11">
        <f>'GOOD PE'!CH7</f>
        <v>0</v>
      </c>
      <c r="O33" s="11">
        <f>'GOOD PE'!CI7</f>
        <v>0</v>
      </c>
      <c r="P33" s="11">
        <f>'GOOD PE'!CJ7</f>
        <v>0</v>
      </c>
      <c r="Q33" s="11">
        <f>'GOOD PE'!CK7</f>
        <v>0</v>
      </c>
      <c r="R33" s="11">
        <f>'GOOD PE'!CL7</f>
        <v>0</v>
      </c>
      <c r="S33" s="275"/>
      <c r="T33" s="8"/>
      <c r="U33" s="8"/>
    </row>
    <row r="34" spans="2:21" ht="15.4" customHeight="1">
      <c r="B34" s="21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21" ht="15.4" customHeight="1">
      <c r="B35" s="448" t="s">
        <v>183</v>
      </c>
      <c r="C35" s="289" t="s">
        <v>97</v>
      </c>
      <c r="D35" s="241" t="s">
        <v>98</v>
      </c>
      <c r="E35" s="241" t="s">
        <v>181</v>
      </c>
      <c r="F35" s="241" t="s">
        <v>101</v>
      </c>
      <c r="G35" s="241" t="s">
        <v>182</v>
      </c>
      <c r="H35" s="10"/>
      <c r="I35" s="10"/>
      <c r="J35" s="8"/>
      <c r="K35" s="8"/>
      <c r="L35" s="8"/>
      <c r="M35" s="8"/>
      <c r="N35" s="8"/>
      <c r="O35" s="8"/>
      <c r="P35" s="8"/>
      <c r="Q35" s="8"/>
      <c r="R35" s="8"/>
    </row>
    <row r="36" spans="2:21" ht="15.4" customHeight="1">
      <c r="B36" s="449"/>
      <c r="C36" s="11">
        <f>'GOOD PE'!AY7</f>
        <v>0</v>
      </c>
      <c r="D36" s="11">
        <f>'GOOD PE'!AZ7</f>
        <v>0</v>
      </c>
      <c r="E36" s="11">
        <f>'GOOD PE'!BA7</f>
        <v>0</v>
      </c>
      <c r="F36" s="11">
        <f>'GOOD PE'!BB7</f>
        <v>0</v>
      </c>
      <c r="G36" s="11">
        <f>'GOOD PE'!BC7</f>
        <v>0</v>
      </c>
      <c r="H36" s="275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21" ht="15.4" customHeight="1">
      <c r="B37" s="1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21" ht="15.4" customHeight="1">
      <c r="B38" s="443" t="s">
        <v>184</v>
      </c>
      <c r="C38" s="289" t="s">
        <v>99</v>
      </c>
      <c r="D38" s="241" t="s">
        <v>100</v>
      </c>
      <c r="E38" s="241" t="s">
        <v>97</v>
      </c>
      <c r="F38" s="241" t="s">
        <v>98</v>
      </c>
      <c r="G38" s="241" t="s">
        <v>181</v>
      </c>
      <c r="H38" s="8" t="s">
        <v>206</v>
      </c>
      <c r="I38" s="8" t="s">
        <v>101</v>
      </c>
      <c r="J38" s="8" t="s">
        <v>210</v>
      </c>
      <c r="K38" s="8"/>
      <c r="L38" s="8"/>
      <c r="M38" s="8"/>
      <c r="N38" s="8"/>
      <c r="O38" s="8"/>
      <c r="P38" s="8"/>
      <c r="Q38" s="8"/>
      <c r="R38" s="8"/>
    </row>
    <row r="39" spans="2:21" ht="15.4" customHeight="1">
      <c r="B39" s="443"/>
      <c r="C39" s="11">
        <f>'GOOD PE'!BB7</f>
        <v>0</v>
      </c>
      <c r="D39" s="11">
        <f>'GOOD PE'!BC7</f>
        <v>0</v>
      </c>
      <c r="E39" s="11">
        <f>'GOOD PE'!BD7</f>
        <v>0</v>
      </c>
      <c r="F39" s="11">
        <f>'GOOD PE'!BE7</f>
        <v>0</v>
      </c>
      <c r="G39" s="11">
        <f>'GOOD PE'!BF7</f>
        <v>0</v>
      </c>
      <c r="H39" s="11">
        <f>'GOOD PE'!BG7</f>
        <v>0</v>
      </c>
      <c r="I39" s="11">
        <f>'GOOD PE'!BH7</f>
        <v>0</v>
      </c>
      <c r="J39" s="11">
        <f>'GOOD PE'!BI7</f>
        <v>0</v>
      </c>
      <c r="K39" s="8"/>
      <c r="L39" s="8"/>
      <c r="M39" s="8"/>
      <c r="N39" s="8"/>
      <c r="O39" s="8"/>
      <c r="P39" s="8"/>
      <c r="Q39" s="8"/>
      <c r="R39" s="8"/>
    </row>
    <row r="42" spans="2:21">
      <c r="B42" s="32" t="s">
        <v>161</v>
      </c>
      <c r="C42" s="25"/>
      <c r="E42" s="8"/>
      <c r="F42" s="8"/>
      <c r="G42" s="8"/>
      <c r="H42" s="262"/>
      <c r="I42" s="262"/>
      <c r="J42" s="285"/>
    </row>
    <row r="43" spans="2:21">
      <c r="B43" s="32" t="s">
        <v>43</v>
      </c>
      <c r="C43" s="25"/>
      <c r="E43" s="8"/>
      <c r="F43" s="8"/>
      <c r="G43" s="8"/>
      <c r="H43" s="262"/>
      <c r="I43" s="262"/>
    </row>
    <row r="44" spans="2:21">
      <c r="B44" s="32" t="s">
        <v>44</v>
      </c>
      <c r="C44" s="25"/>
      <c r="E44" s="8"/>
      <c r="F44" s="8"/>
      <c r="G44" s="8"/>
      <c r="H44" s="262"/>
      <c r="I44" s="262"/>
    </row>
    <row r="45" spans="2:21">
      <c r="B45" s="32" t="s">
        <v>45</v>
      </c>
      <c r="C45" s="25"/>
      <c r="E45" s="8"/>
      <c r="F45" s="8"/>
      <c r="G45" s="8"/>
      <c r="H45" s="262"/>
      <c r="I45" s="262"/>
    </row>
    <row r="46" spans="2:21">
      <c r="B46" s="32" t="s">
        <v>46</v>
      </c>
      <c r="C46" s="25"/>
      <c r="E46" s="8"/>
      <c r="F46" s="8"/>
      <c r="G46" s="8"/>
      <c r="H46" s="262"/>
      <c r="I46" s="262"/>
    </row>
    <row r="47" spans="2:21">
      <c r="B47" s="32" t="s">
        <v>47</v>
      </c>
      <c r="C47" s="25"/>
      <c r="E47" s="8"/>
      <c r="F47" s="8"/>
      <c r="G47" s="8"/>
      <c r="H47" s="262"/>
      <c r="I47" s="262"/>
    </row>
    <row r="48" spans="2:21">
      <c r="B48" s="32"/>
      <c r="C48" s="25"/>
      <c r="E48" s="8"/>
      <c r="F48" s="8"/>
      <c r="G48" s="8"/>
      <c r="H48" s="262"/>
      <c r="I48" s="262"/>
    </row>
    <row r="49" spans="2:9">
      <c r="B49" s="32" t="s">
        <v>48</v>
      </c>
      <c r="C49" s="25"/>
      <c r="E49" s="8"/>
      <c r="F49" s="8"/>
      <c r="G49" s="8"/>
      <c r="H49" s="262"/>
      <c r="I49" s="262"/>
    </row>
    <row r="50" spans="2:9">
      <c r="B50" s="32" t="s">
        <v>49</v>
      </c>
      <c r="C50" s="25"/>
      <c r="E50" s="8"/>
      <c r="F50" s="8"/>
      <c r="G50" s="8"/>
      <c r="H50" s="262"/>
      <c r="I50" s="262"/>
    </row>
  </sheetData>
  <sheetProtection algorithmName="SHA-512" hashValue="x2zd9XoFpxtfjmdDkm8ZQDgpH3pB2v+fuo9rEIzz+kKubi/r+Iz6cfYLOue0PK53jt1DISnNij6V8ZVTiGnY3A==" saltValue="7unU+NlWn19WVQ3X3Dyqeg==" spinCount="100000" sheet="1" objects="1" scenarios="1"/>
  <mergeCells count="13">
    <mergeCell ref="E8:H10"/>
    <mergeCell ref="E12:H13"/>
    <mergeCell ref="B23:B24"/>
    <mergeCell ref="B26:B27"/>
    <mergeCell ref="G16:H16"/>
    <mergeCell ref="B38:B39"/>
    <mergeCell ref="G15:H15"/>
    <mergeCell ref="G17:H17"/>
    <mergeCell ref="G18:H18"/>
    <mergeCell ref="G19:H19"/>
    <mergeCell ref="B32:B33"/>
    <mergeCell ref="B35:B36"/>
    <mergeCell ref="B29:B30"/>
  </mergeCells>
  <phoneticPr fontId="9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FDB8-5A30-481C-8CE9-2D4DBCE05150}">
  <sheetPr>
    <tabColor theme="0" tint="-4.9989318521683403E-2"/>
    <pageSetUpPr fitToPage="1"/>
  </sheetPr>
  <dimension ref="A1:CN58"/>
  <sheetViews>
    <sheetView showGridLines="0" showRowColHeaders="0" tabSelected="1" zoomScale="70" zoomScaleNormal="70" zoomScalePageLayoutView="75" workbookViewId="0">
      <pane ySplit="8" topLeftCell="A9" activePane="bottomLeft" state="frozen"/>
      <selection pane="bottomLeft" activeCell="K12" sqref="K12"/>
    </sheetView>
  </sheetViews>
  <sheetFormatPr defaultColWidth="11" defaultRowHeight="21"/>
  <cols>
    <col min="1" max="1" width="5.5" style="1" customWidth="1"/>
    <col min="2" max="2" width="3.5" style="3" customWidth="1"/>
    <col min="3" max="3" width="14.875" style="1" customWidth="1"/>
    <col min="4" max="4" width="12.5" style="144" customWidth="1"/>
    <col min="5" max="5" width="3.5" style="3" customWidth="1"/>
    <col min="6" max="6" width="11.75" style="2" customWidth="1"/>
    <col min="7" max="7" width="10" style="2" customWidth="1"/>
    <col min="8" max="8" width="7.75" style="2" customWidth="1"/>
    <col min="9" max="9" width="10.875" style="1" customWidth="1"/>
    <col min="10" max="10" width="14.75" style="6" customWidth="1"/>
    <col min="11" max="25" width="11.75" style="5" customWidth="1"/>
    <col min="26" max="26" width="18.25" style="6" customWidth="1"/>
    <col min="27" max="27" width="8.875" style="6" customWidth="1"/>
    <col min="28" max="28" width="10.75" style="1" customWidth="1"/>
    <col min="29" max="30" width="11" style="1" hidden="1" customWidth="1"/>
    <col min="31" max="31" width="11" style="5" hidden="1" customWidth="1"/>
    <col min="32" max="32" width="11" style="1" hidden="1" customWidth="1"/>
    <col min="33" max="33" width="6.875" style="293" hidden="1" customWidth="1"/>
    <col min="34" max="34" width="6.5" style="121" hidden="1" customWidth="1"/>
    <col min="35" max="35" width="5" style="14" hidden="1" customWidth="1"/>
    <col min="36" max="36" width="4.5" style="15" hidden="1" customWidth="1"/>
    <col min="37" max="37" width="4.75" style="16" hidden="1" customWidth="1"/>
    <col min="38" max="38" width="5" style="17" hidden="1" customWidth="1"/>
    <col min="39" max="39" width="5" style="18" hidden="1" customWidth="1"/>
    <col min="40" max="43" width="5" style="19" hidden="1" customWidth="1"/>
    <col min="44" max="45" width="5" style="20" hidden="1" customWidth="1"/>
    <col min="46" max="46" width="5.75" style="21" hidden="1" customWidth="1"/>
    <col min="47" max="48" width="5.375" style="183" hidden="1" customWidth="1"/>
    <col min="49" max="49" width="4.25" style="187" hidden="1" customWidth="1"/>
    <col min="50" max="50" width="6.5" style="13" hidden="1" customWidth="1"/>
    <col min="51" max="51" width="8.875" style="319" hidden="1" customWidth="1"/>
    <col min="52" max="52" width="8.75" style="323" hidden="1" customWidth="1"/>
    <col min="53" max="53" width="8.625" style="319" hidden="1" customWidth="1"/>
    <col min="54" max="54" width="8" style="121" hidden="1" customWidth="1"/>
    <col min="55" max="55" width="8.875" style="119" hidden="1" customWidth="1"/>
    <col min="56" max="56" width="9.125" style="121" hidden="1" customWidth="1"/>
    <col min="57" max="57" width="9.125" style="119" hidden="1" customWidth="1"/>
    <col min="58" max="58" width="8" style="121" hidden="1" customWidth="1"/>
    <col min="59" max="59" width="8" style="119" hidden="1" customWidth="1"/>
    <col min="60" max="60" width="8" style="121" hidden="1" customWidth="1"/>
    <col min="61" max="61" width="8" style="119" hidden="1" customWidth="1"/>
    <col min="62" max="62" width="11" style="1" hidden="1" customWidth="1"/>
    <col min="63" max="90" width="11" hidden="1" customWidth="1"/>
    <col min="92" max="16384" width="11" style="1"/>
  </cols>
  <sheetData>
    <row r="1" spans="1:91" ht="36" customHeight="1">
      <c r="C1"/>
      <c r="E1" s="138"/>
      <c r="I1" s="4"/>
      <c r="J1" s="260"/>
      <c r="K1" s="387" t="s">
        <v>6</v>
      </c>
      <c r="L1" s="470">
        <f>SUM(Z$12:Z$1048576)</f>
        <v>0</v>
      </c>
      <c r="M1" s="470"/>
      <c r="N1" s="388" t="s">
        <v>7</v>
      </c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292"/>
      <c r="AH1" s="139"/>
      <c r="AX1" s="140" t="s">
        <v>129</v>
      </c>
      <c r="AY1" s="267"/>
      <c r="AZ1" s="322"/>
      <c r="BA1" s="267"/>
      <c r="BB1" s="139"/>
      <c r="BC1" s="141"/>
      <c r="BD1" s="139"/>
      <c r="BE1" s="141"/>
      <c r="BF1" s="139"/>
      <c r="BG1" s="141"/>
      <c r="BH1" s="139"/>
      <c r="BI1" s="141"/>
    </row>
    <row r="2" spans="1:91" ht="26.45" customHeight="1">
      <c r="B2" s="468" t="s">
        <v>236</v>
      </c>
      <c r="C2" s="468"/>
      <c r="D2" s="145"/>
      <c r="E2" s="31"/>
      <c r="I2" s="4"/>
      <c r="J2" s="261"/>
      <c r="K2" s="154" t="s">
        <v>71</v>
      </c>
      <c r="L2" s="471">
        <f>SUM(K12:Y35)</f>
        <v>0</v>
      </c>
      <c r="M2" s="471"/>
      <c r="N2" s="160"/>
      <c r="O2" s="162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442">
        <f>AE7</f>
        <v>0</v>
      </c>
      <c r="AC2" s="304"/>
      <c r="AD2" s="191"/>
      <c r="AE2" s="191"/>
      <c r="AF2" s="191"/>
      <c r="AG2" s="292"/>
      <c r="AH2" s="139"/>
      <c r="AI2"/>
      <c r="AJ2"/>
      <c r="AK2"/>
      <c r="AL2"/>
      <c r="AM2"/>
      <c r="AN2"/>
      <c r="AO2"/>
      <c r="AP2"/>
      <c r="AQ2"/>
      <c r="AR2"/>
      <c r="AS2"/>
      <c r="AT2"/>
      <c r="AU2" s="184"/>
      <c r="AV2" s="184"/>
      <c r="AW2" s="188"/>
      <c r="AX2"/>
      <c r="AY2" s="267"/>
      <c r="AZ2" s="322"/>
      <c r="BA2" s="267"/>
      <c r="BB2" s="139"/>
      <c r="BC2" s="141"/>
      <c r="BD2" s="139"/>
      <c r="BE2" s="141"/>
      <c r="BF2" s="139"/>
      <c r="BG2" s="141"/>
      <c r="BH2" s="139"/>
      <c r="BI2" s="141"/>
      <c r="CM2" s="432"/>
    </row>
    <row r="3" spans="1:91" ht="25.15" customHeight="1">
      <c r="B3" s="468"/>
      <c r="C3" s="468"/>
      <c r="D3" s="145"/>
      <c r="E3" s="31"/>
      <c r="I3" s="4"/>
      <c r="J3" s="181"/>
      <c r="K3" s="154" t="s">
        <v>10</v>
      </c>
      <c r="L3" s="472">
        <f>SUM(AH12:AH35)</f>
        <v>0</v>
      </c>
      <c r="M3" s="472"/>
      <c r="N3" s="160" t="s">
        <v>4</v>
      </c>
      <c r="O3" s="16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292"/>
      <c r="AH3" s="139"/>
      <c r="AI3"/>
      <c r="AJ3"/>
      <c r="AK3"/>
      <c r="AL3"/>
      <c r="AM3"/>
      <c r="AN3"/>
      <c r="AO3"/>
      <c r="AP3"/>
      <c r="AQ3"/>
      <c r="AR3"/>
      <c r="AS3"/>
      <c r="AT3"/>
      <c r="AU3" s="184"/>
      <c r="AV3" s="184"/>
      <c r="AW3" s="188"/>
      <c r="AX3"/>
      <c r="AY3" s="267"/>
      <c r="AZ3" s="322"/>
      <c r="BA3" s="267"/>
      <c r="BB3" s="139"/>
      <c r="BC3" s="141"/>
      <c r="BD3" s="139"/>
      <c r="BE3" s="141"/>
      <c r="BF3" s="139"/>
      <c r="BG3" s="141"/>
      <c r="BH3" s="139"/>
      <c r="BI3" s="141"/>
      <c r="CM3" s="473" t="s">
        <v>66</v>
      </c>
    </row>
    <row r="4" spans="1:91" ht="16.899999999999999" customHeight="1">
      <c r="B4" s="468"/>
      <c r="C4" s="468"/>
      <c r="D4" s="145"/>
      <c r="E4" s="31"/>
      <c r="I4" s="4"/>
      <c r="J4" s="181"/>
      <c r="K4" s="154"/>
      <c r="L4" s="100"/>
      <c r="M4" s="100"/>
      <c r="N4" s="160"/>
      <c r="O4" s="157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4"/>
      <c r="AA4" s="164"/>
      <c r="AB4" s="164"/>
      <c r="AC4" s="164"/>
      <c r="AD4" s="164"/>
      <c r="AE4" s="165"/>
      <c r="AF4" s="165"/>
      <c r="AG4" s="292"/>
      <c r="AH4" s="139"/>
      <c r="AI4"/>
      <c r="AJ4"/>
      <c r="AK4"/>
      <c r="AL4"/>
      <c r="AM4"/>
      <c r="AN4"/>
      <c r="AO4"/>
      <c r="AP4"/>
      <c r="AQ4"/>
      <c r="AR4"/>
      <c r="AS4"/>
      <c r="AT4"/>
      <c r="AU4" s="184"/>
      <c r="AV4" s="184"/>
      <c r="AW4" s="188"/>
      <c r="AX4"/>
      <c r="AY4" s="267"/>
      <c r="AZ4" s="322"/>
      <c r="BA4" s="267"/>
      <c r="BB4" s="139"/>
      <c r="BC4" s="141"/>
      <c r="BD4" s="139"/>
      <c r="BE4" s="141"/>
      <c r="BF4" s="139"/>
      <c r="BG4" s="141"/>
      <c r="BH4" s="139"/>
      <c r="BI4" s="141"/>
      <c r="CM4" s="474"/>
    </row>
    <row r="5" spans="1:91" ht="25.15" customHeight="1">
      <c r="B5" s="468"/>
      <c r="C5" s="468"/>
      <c r="D5" s="145"/>
      <c r="E5" s="31"/>
      <c r="I5"/>
      <c r="J5" s="158"/>
      <c r="K5" s="99"/>
      <c r="L5" s="99"/>
      <c r="M5" s="99"/>
      <c r="N5" s="4"/>
      <c r="O5" s="4"/>
      <c r="P5" s="4"/>
      <c r="Q5" s="409" t="s">
        <v>8</v>
      </c>
      <c r="R5" s="409" t="s">
        <v>8</v>
      </c>
      <c r="S5" s="409" t="s">
        <v>8</v>
      </c>
      <c r="T5" s="409"/>
      <c r="U5" s="409" t="s">
        <v>8</v>
      </c>
      <c r="V5" s="409"/>
      <c r="W5" s="409"/>
      <c r="X5" s="409" t="s">
        <v>8</v>
      </c>
      <c r="Y5" s="99"/>
      <c r="Z5" s="142" t="s">
        <v>96</v>
      </c>
      <c r="AA5" s="22"/>
      <c r="AB5" s="22"/>
      <c r="AC5" s="22"/>
      <c r="AD5" s="22"/>
      <c r="AE5" s="22"/>
      <c r="AG5" s="292"/>
      <c r="AH5" s="139"/>
      <c r="AI5"/>
      <c r="AJ5"/>
      <c r="AK5"/>
      <c r="AL5"/>
      <c r="AM5"/>
      <c r="AN5"/>
      <c r="AO5"/>
      <c r="AP5"/>
      <c r="AQ5"/>
      <c r="AR5"/>
      <c r="AS5"/>
      <c r="AT5"/>
      <c r="AU5" s="184"/>
      <c r="AV5" s="184"/>
      <c r="AW5" s="188"/>
      <c r="AX5"/>
      <c r="AY5" s="267"/>
      <c r="AZ5" s="322"/>
      <c r="BA5" s="267"/>
      <c r="BB5" s="139"/>
      <c r="BC5" s="141"/>
      <c r="BD5" s="139"/>
      <c r="BE5" s="141"/>
      <c r="BF5" s="139"/>
      <c r="BG5" s="141"/>
      <c r="BH5" s="139"/>
      <c r="BI5" s="141"/>
      <c r="CM5" s="474"/>
    </row>
    <row r="6" spans="1:91" ht="22.15" hidden="1" customHeight="1" thickBot="1">
      <c r="J6" s="182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43"/>
    </row>
    <row r="7" spans="1:91" ht="23.65" customHeight="1">
      <c r="A7"/>
      <c r="B7" s="124"/>
      <c r="C7"/>
      <c r="D7" s="125"/>
      <c r="E7" s="124"/>
      <c r="I7"/>
      <c r="J7" s="386" t="s">
        <v>72</v>
      </c>
      <c r="K7" s="236">
        <f>SUM(AI12:AI39)</f>
        <v>0</v>
      </c>
      <c r="L7" s="236">
        <f t="shared" ref="L7:Y7" si="0">SUM(AJ12:AJ39)</f>
        <v>0</v>
      </c>
      <c r="M7" s="236">
        <f>SUM(AK12:AK39)</f>
        <v>0</v>
      </c>
      <c r="N7" s="236">
        <f t="shared" si="0"/>
        <v>0</v>
      </c>
      <c r="O7" s="236">
        <f t="shared" si="0"/>
        <v>0</v>
      </c>
      <c r="P7" s="236">
        <f t="shared" si="0"/>
        <v>0</v>
      </c>
      <c r="Q7" s="236">
        <f t="shared" si="0"/>
        <v>0</v>
      </c>
      <c r="R7" s="236">
        <f t="shared" si="0"/>
        <v>0</v>
      </c>
      <c r="S7" s="236">
        <f t="shared" si="0"/>
        <v>0</v>
      </c>
      <c r="T7" s="236">
        <f t="shared" si="0"/>
        <v>0</v>
      </c>
      <c r="U7" s="236">
        <f t="shared" si="0"/>
        <v>0</v>
      </c>
      <c r="V7" s="236">
        <f t="shared" si="0"/>
        <v>0</v>
      </c>
      <c r="W7" s="236">
        <f t="shared" si="0"/>
        <v>0</v>
      </c>
      <c r="X7" s="236">
        <f t="shared" si="0"/>
        <v>0</v>
      </c>
      <c r="Y7" s="236">
        <f t="shared" si="0"/>
        <v>0</v>
      </c>
      <c r="Z7" s="237">
        <f>SUM(K7:Y7)</f>
        <v>0</v>
      </c>
      <c r="AA7" s="214"/>
      <c r="AB7" s="155"/>
      <c r="AD7" s="254" t="s">
        <v>64</v>
      </c>
      <c r="AE7" s="255">
        <f>SUM(AE12:AE206)</f>
        <v>0</v>
      </c>
      <c r="AG7" s="294"/>
      <c r="AH7" s="126"/>
      <c r="AI7" s="128"/>
      <c r="AJ7" s="129"/>
      <c r="AK7" s="130"/>
      <c r="AL7" s="131"/>
      <c r="AM7" s="132"/>
      <c r="AN7" s="133"/>
      <c r="AO7" s="133"/>
      <c r="AP7" s="133"/>
      <c r="AQ7" s="133"/>
      <c r="AR7" s="134"/>
      <c r="AS7" s="134"/>
      <c r="AT7" s="135"/>
      <c r="AU7" s="185"/>
      <c r="AV7" s="185"/>
      <c r="AW7" s="189"/>
      <c r="AX7" s="127"/>
      <c r="AY7" s="268">
        <f>SUM(SUMPRODUCT($AY$15:$AY$306,N15:N306)+SUMPRODUCT($AY$15:$AY$306,O15:O306)+SUMPRODUCT($AY$15:$AY$306,P15:P306)+SUMPRODUCT($AY$15:$AY$306,T15:T306)+SUMPRODUCT($AY$15:$AY$306,W15:W306)+SUMPRODUCT($AY$15:$AY$306,Y15:Y306)+SUMPRODUCT($AY$15:$AY$306,V15:V306)+SUMPRODUCT($AY$15:$AY$306,K15:K306)+SUMPRODUCT($AY$15:$AY$306,Q15:Q306)+SUMPRODUCT($AY$15:$AY$306,R15:R306)+SUMPRODUCT($AY$15:$AY$306,S15:S306)+SUMPRODUCT($AY$15:$AY$306,U15:U306)+SUMPRODUCT($AY$15:$AY$306,X15:X306)+SUMPRODUCT($AY$15:$AY$306,M15:M306)+SUMPRODUCT($AY$15:$AY$306,L15:L306)+AY12*SUM(K12:Y12)+AY13*SUM(K13:Y13))</f>
        <v>0</v>
      </c>
      <c r="AZ7" s="324"/>
      <c r="BA7" s="268"/>
      <c r="BB7" s="126">
        <f>SUM(SUMPRODUCT(BB15:BB306,$N$15:$N$306)+SUMPRODUCT(BB15:BB306,$O$15:$O$306)+SUMPRODUCT(BB15:BB306,$P$15:$P$306)+SUMPRODUCT(BB15:BB306,$T$15:$T$306)+SUMPRODUCT(BB15:BB306,$W$15:$W$306)+SUMPRODUCT(BB15:BB306,$Y$15:$Y$306)+SUMPRODUCT(BB15:BB306,$V$15:$V$306)+SUMPRODUCT(BB15:BB306,$Q$15:$Q$306)+SUMPRODUCT(BB15:BB306,$R$15:$R$306)+SUMPRODUCT(BB15:BB306,$S$15:$S$306)+SUMPRODUCT(BB15:BB306,$U$15:$U$306)+SUMPRODUCT(BB15:BB306,$X$15:$X$306)+SUMPRODUCT(BB15:BB306,$K$15:$K$306)+SUMPRODUCT(BB15:BB306,$M$15:$M$306)+SUMPRODUCT(BB15:BB306,$L$15:$L$306))</f>
        <v>0</v>
      </c>
      <c r="BC7" s="126">
        <f>SUM(SUMPRODUCT(BC15:BC306,$N$15:$N$306)+SUMPRODUCT(BC15:BC306,$O$15:$O$306)+SUMPRODUCT(BC15:BC306,$P$15:$P$306)+SUMPRODUCT(BC15:BC306,$T$15:$T$306)+SUMPRODUCT(BC15:BC306,$W$15:$W$306)+SUMPRODUCT(BC15:BC306,$Y$15:$Y$306)+SUMPRODUCT(BC15:BC306,$V$15:$V$306)+SUMPRODUCT(BC15:BC306,$Q$15:$Q$306)+SUMPRODUCT(BC15:BC306,$R$15:$R$306)+SUMPRODUCT(BC15:BC306,$S$15:$S$306)+SUMPRODUCT(BC15:BC306,$U$15:$U$306)+SUMPRODUCT(BC15:BC306,$X$15:$X$306)+SUMPRODUCT(BC15:BC306,$K$15:$K$306)+SUMPRODUCT(BC15:BC306,$M$15:$M$306)+SUMPRODUCT(BC15:BC306,$L$15:$L$306))+BC13*SUM(K13:Y13)</f>
        <v>0</v>
      </c>
      <c r="BD7" s="126">
        <f t="shared" ref="BD7:BI7" si="1">SUM(SUMPRODUCT(BD15:BD306,$N$15:$N$306)+SUMPRODUCT(BD15:BD306,$O$15:$O$306)+SUMPRODUCT(BD15:BD306,$P$15:$P$306)+SUMPRODUCT(BD15:BD306,$T$15:$T$306)+SUMPRODUCT(BD15:BD306,$W$15:$W$306)+SUMPRODUCT(BD15:BD306,$Y$15:$Y$306)+SUMPRODUCT(BD15:BD306,$V$15:$V$306)+SUMPRODUCT(BD15:BD306,$Q$15:$Q$306)+SUMPRODUCT(BD15:BD306,$R$15:$R$306)+SUMPRODUCT(BD15:BD306,$S$15:$S$306)+SUMPRODUCT(BD15:BD306,$U$15:$U$306)+SUMPRODUCT(BD15:BD306,$X$15:$X$306)+SUMPRODUCT(BD15:BD306,$K$15:$K$306)+SUMPRODUCT(BD15:BD306,$M$15:$M$306)+SUMPRODUCT(BD15:BD306,$L$15:$L$306))</f>
        <v>0</v>
      </c>
      <c r="BE7" s="126">
        <f>SUM(SUMPRODUCT(BE15:BE306,$N$15:$N$306)+SUMPRODUCT(BE15:BE306,$O$15:$O$306)+SUMPRODUCT(BE15:BE306,$P$15:$P$306)+SUMPRODUCT(BE15:BE306,$T$15:$T$306)+SUMPRODUCT(BE15:BE306,$W$15:$W$306)+SUMPRODUCT(BE15:BE306,$Y$15:$Y$306)+SUMPRODUCT(BE15:BE306,$V$15:$V$306)+SUMPRODUCT(BE15:BE306,$Q$15:$Q$306)+SUMPRODUCT(BE15:BE306,$R$15:$R$306)+SUMPRODUCT(BE15:BE306,$S$15:$S$306)+SUMPRODUCT(BE15:BE306,$U$15:$U$306)+SUMPRODUCT(BE15:BE306,$X$15:$X$306)+SUMPRODUCT(BE15:BE306,$K$15:$K$306)+SUMPRODUCT(BE15:BE306,$M$15:$M$306)+SUMPRODUCT(BE15:BE306,$L$15:$L$306))+BE12*SUM(K12:Y12)</f>
        <v>0</v>
      </c>
      <c r="BF7" s="126">
        <f t="shared" si="1"/>
        <v>0</v>
      </c>
      <c r="BG7" s="126">
        <f t="shared" si="1"/>
        <v>0</v>
      </c>
      <c r="BH7" s="126">
        <f t="shared" si="1"/>
        <v>0</v>
      </c>
      <c r="BI7" s="126">
        <f t="shared" si="1"/>
        <v>0</v>
      </c>
      <c r="BK7" s="8">
        <f>SUM(BK11:BK58)</f>
        <v>0</v>
      </c>
      <c r="BL7" s="8">
        <f t="shared" ref="BL7:BR7" si="2">SUM(BL11:BL58)</f>
        <v>0</v>
      </c>
      <c r="BM7" s="8">
        <f t="shared" si="2"/>
        <v>0</v>
      </c>
      <c r="BN7" s="8">
        <f t="shared" si="2"/>
        <v>0</v>
      </c>
      <c r="BO7" s="8">
        <f t="shared" si="2"/>
        <v>0</v>
      </c>
      <c r="BP7" s="8">
        <f t="shared" si="2"/>
        <v>0</v>
      </c>
      <c r="BQ7" s="8">
        <f t="shared" si="2"/>
        <v>0</v>
      </c>
      <c r="BR7" s="8">
        <f t="shared" si="2"/>
        <v>0</v>
      </c>
      <c r="BS7" s="8">
        <f>SUM(BS15:BS47)</f>
        <v>0</v>
      </c>
      <c r="BT7" s="8">
        <f>SUM(BT11:BT58)</f>
        <v>0</v>
      </c>
      <c r="BU7" s="8">
        <f>SUM(BU11:BU58)</f>
        <v>0</v>
      </c>
      <c r="BV7" s="8">
        <f>SUM(BV15:BV47)</f>
        <v>0</v>
      </c>
      <c r="BW7" s="8">
        <f>SUM(BW11:BW58)</f>
        <v>0</v>
      </c>
      <c r="BX7" s="8">
        <f t="shared" ref="BX7:CL7" si="3">SUM(BX11:BX58)</f>
        <v>0</v>
      </c>
      <c r="BY7" s="8">
        <f t="shared" si="3"/>
        <v>0</v>
      </c>
      <c r="BZ7" s="8">
        <f t="shared" si="3"/>
        <v>0</v>
      </c>
      <c r="CA7" s="8">
        <f t="shared" si="3"/>
        <v>0</v>
      </c>
      <c r="CB7" s="8">
        <f t="shared" si="3"/>
        <v>0</v>
      </c>
      <c r="CC7" s="8">
        <f t="shared" si="3"/>
        <v>0</v>
      </c>
      <c r="CD7" s="8">
        <f t="shared" si="3"/>
        <v>0</v>
      </c>
      <c r="CE7" s="8">
        <f t="shared" si="3"/>
        <v>0</v>
      </c>
      <c r="CF7" s="8">
        <f t="shared" si="3"/>
        <v>0</v>
      </c>
      <c r="CG7" s="8">
        <f t="shared" si="3"/>
        <v>0</v>
      </c>
      <c r="CH7" s="8">
        <f t="shared" si="3"/>
        <v>0</v>
      </c>
      <c r="CI7" s="8">
        <f t="shared" si="3"/>
        <v>0</v>
      </c>
      <c r="CJ7" s="8">
        <f t="shared" si="3"/>
        <v>0</v>
      </c>
      <c r="CK7" s="8">
        <f t="shared" si="3"/>
        <v>0</v>
      </c>
      <c r="CL7" s="8">
        <f t="shared" si="3"/>
        <v>0</v>
      </c>
    </row>
    <row r="8" spans="1:91" s="5" customFormat="1" ht="60" customHeight="1">
      <c r="A8" s="8"/>
      <c r="B8" s="216"/>
      <c r="C8" s="217"/>
      <c r="D8" s="218" t="s">
        <v>90</v>
      </c>
      <c r="E8" s="219" t="s">
        <v>192</v>
      </c>
      <c r="F8" s="218" t="s">
        <v>91</v>
      </c>
      <c r="G8" s="218" t="s">
        <v>92</v>
      </c>
      <c r="H8" s="232" t="s">
        <v>93</v>
      </c>
      <c r="I8" s="218" t="s">
        <v>94</v>
      </c>
      <c r="J8" s="233" t="s">
        <v>95</v>
      </c>
      <c r="K8" s="240" t="s">
        <v>135</v>
      </c>
      <c r="L8" s="241" t="s">
        <v>27</v>
      </c>
      <c r="M8" s="242" t="s">
        <v>136</v>
      </c>
      <c r="N8" s="243" t="s">
        <v>137</v>
      </c>
      <c r="O8" s="244" t="s">
        <v>138</v>
      </c>
      <c r="P8" s="245" t="s">
        <v>197</v>
      </c>
      <c r="Q8" s="396" t="s">
        <v>456</v>
      </c>
      <c r="R8" s="397" t="s">
        <v>454</v>
      </c>
      <c r="S8" s="398" t="s">
        <v>455</v>
      </c>
      <c r="T8" s="246" t="s">
        <v>139</v>
      </c>
      <c r="U8" s="399" t="s">
        <v>457</v>
      </c>
      <c r="V8" s="247" t="s">
        <v>140</v>
      </c>
      <c r="W8" s="248" t="s">
        <v>141</v>
      </c>
      <c r="X8" s="400" t="s">
        <v>458</v>
      </c>
      <c r="Y8" s="249" t="s">
        <v>126</v>
      </c>
      <c r="Z8" s="234" t="s">
        <v>10</v>
      </c>
      <c r="AA8" s="234" t="s">
        <v>11</v>
      </c>
      <c r="AB8" s="235" t="s">
        <v>8</v>
      </c>
      <c r="AD8" s="256" t="s">
        <v>65</v>
      </c>
      <c r="AE8" s="256" t="s">
        <v>66</v>
      </c>
      <c r="AG8" s="295" t="s">
        <v>4</v>
      </c>
      <c r="AH8" s="291" t="s">
        <v>5</v>
      </c>
      <c r="AI8" s="221" t="s">
        <v>1</v>
      </c>
      <c r="AJ8" s="217" t="s">
        <v>2</v>
      </c>
      <c r="AK8" s="222" t="s">
        <v>9</v>
      </c>
      <c r="AL8" s="223" t="s">
        <v>25</v>
      </c>
      <c r="AM8" s="224" t="s">
        <v>3</v>
      </c>
      <c r="AN8" s="225" t="s">
        <v>13</v>
      </c>
      <c r="AO8" s="396" t="s">
        <v>456</v>
      </c>
      <c r="AP8" s="397" t="s">
        <v>454</v>
      </c>
      <c r="AQ8" s="398" t="s">
        <v>455</v>
      </c>
      <c r="AR8" s="226" t="s">
        <v>12</v>
      </c>
      <c r="AS8" s="399" t="s">
        <v>457</v>
      </c>
      <c r="AT8" s="227" t="s">
        <v>15</v>
      </c>
      <c r="AU8" s="228" t="s">
        <v>127</v>
      </c>
      <c r="AV8" s="400" t="s">
        <v>458</v>
      </c>
      <c r="AW8" s="229" t="s">
        <v>128</v>
      </c>
      <c r="AX8" s="220" t="s">
        <v>69</v>
      </c>
      <c r="AY8" s="320" t="s">
        <v>76</v>
      </c>
      <c r="AZ8" s="325" t="s">
        <v>77</v>
      </c>
      <c r="BA8" s="320" t="s">
        <v>78</v>
      </c>
      <c r="BB8" s="231" t="s">
        <v>102</v>
      </c>
      <c r="BC8" s="230" t="s">
        <v>103</v>
      </c>
      <c r="BD8" s="231" t="s">
        <v>104</v>
      </c>
      <c r="BE8" s="230" t="s">
        <v>105</v>
      </c>
      <c r="BF8" s="231" t="s">
        <v>106</v>
      </c>
      <c r="BG8" s="334" t="s">
        <v>207</v>
      </c>
      <c r="BH8" s="332" t="s">
        <v>208</v>
      </c>
      <c r="BI8" s="334" t="s">
        <v>209</v>
      </c>
      <c r="BK8" s="278" t="s">
        <v>166</v>
      </c>
      <c r="BL8" s="278" t="s">
        <v>80</v>
      </c>
      <c r="BM8" s="278" t="s">
        <v>79</v>
      </c>
      <c r="BN8" s="278" t="s">
        <v>26</v>
      </c>
      <c r="BO8" s="278" t="s">
        <v>74</v>
      </c>
      <c r="BP8" s="278" t="s">
        <v>75</v>
      </c>
      <c r="BQ8" s="278" t="s">
        <v>169</v>
      </c>
      <c r="BR8" s="278" t="s">
        <v>170</v>
      </c>
      <c r="BS8" s="34"/>
      <c r="BT8" s="278" t="s">
        <v>164</v>
      </c>
      <c r="BU8" s="278" t="s">
        <v>165</v>
      </c>
      <c r="BV8" s="34"/>
      <c r="BW8" s="278" t="s">
        <v>81</v>
      </c>
      <c r="BX8" s="278" t="s">
        <v>171</v>
      </c>
      <c r="BY8" s="278" t="s">
        <v>172</v>
      </c>
      <c r="BZ8" s="278" t="s">
        <v>82</v>
      </c>
      <c r="CA8" s="278" t="s">
        <v>173</v>
      </c>
      <c r="CB8" s="278" t="s">
        <v>83</v>
      </c>
      <c r="CC8" s="278" t="s">
        <v>174</v>
      </c>
      <c r="CD8" s="278" t="s">
        <v>84</v>
      </c>
      <c r="CE8" s="278" t="s">
        <v>175</v>
      </c>
      <c r="CF8" s="278" t="s">
        <v>176</v>
      </c>
      <c r="CG8" s="278" t="s">
        <v>177</v>
      </c>
      <c r="CH8" s="278" t="s">
        <v>178</v>
      </c>
      <c r="CI8" s="279" t="s">
        <v>179</v>
      </c>
      <c r="CJ8" s="279" t="s">
        <v>180</v>
      </c>
      <c r="CK8" s="279" t="s">
        <v>168</v>
      </c>
      <c r="CL8" s="278" t="s">
        <v>170</v>
      </c>
      <c r="CM8" s="8"/>
    </row>
    <row r="9" spans="1:91" s="7" customFormat="1" ht="30" hidden="1" customHeight="1">
      <c r="A9" s="95"/>
      <c r="B9" s="167"/>
      <c r="C9" s="95"/>
      <c r="D9" s="168"/>
      <c r="E9" s="176"/>
      <c r="F9" s="168"/>
      <c r="G9" s="168"/>
      <c r="H9" s="169"/>
      <c r="I9" s="168"/>
      <c r="J9" s="215"/>
      <c r="K9" s="198" t="s">
        <v>107</v>
      </c>
      <c r="L9" s="198" t="s">
        <v>108</v>
      </c>
      <c r="M9" s="198" t="s">
        <v>109</v>
      </c>
      <c r="N9" s="198" t="s">
        <v>110</v>
      </c>
      <c r="O9" s="198" t="s">
        <v>111</v>
      </c>
      <c r="P9" s="198" t="s">
        <v>112</v>
      </c>
      <c r="Q9" s="198" t="s">
        <v>461</v>
      </c>
      <c r="R9" s="198" t="s">
        <v>462</v>
      </c>
      <c r="S9" s="198" t="s">
        <v>463</v>
      </c>
      <c r="T9" s="198" t="s">
        <v>113</v>
      </c>
      <c r="U9" s="198" t="s">
        <v>464</v>
      </c>
      <c r="V9" s="198" t="s">
        <v>124</v>
      </c>
      <c r="W9" s="198" t="s">
        <v>125</v>
      </c>
      <c r="X9" s="198" t="s">
        <v>465</v>
      </c>
      <c r="Y9" s="198" t="s">
        <v>134</v>
      </c>
      <c r="Z9" s="96"/>
      <c r="AA9" s="96"/>
      <c r="AB9" s="174"/>
      <c r="AD9" s="177"/>
      <c r="AE9" s="177"/>
      <c r="AG9" s="296"/>
      <c r="AH9" s="122"/>
      <c r="AI9" s="170"/>
      <c r="AJ9" s="95"/>
      <c r="AK9" s="171"/>
      <c r="AL9" s="171"/>
      <c r="AM9" s="171"/>
      <c r="AN9" s="171"/>
      <c r="AO9" s="171"/>
      <c r="AP9" s="171"/>
      <c r="AQ9" s="171"/>
      <c r="AR9" s="173"/>
      <c r="AS9" s="173"/>
      <c r="AT9" s="172"/>
      <c r="AU9" s="186"/>
      <c r="AV9" s="186"/>
      <c r="AW9" s="190"/>
      <c r="AX9" s="95"/>
      <c r="AY9" s="321"/>
      <c r="AZ9" s="326"/>
      <c r="BA9" s="321"/>
      <c r="BB9" s="171"/>
      <c r="BC9" s="171"/>
      <c r="BD9" s="171"/>
      <c r="BE9" s="171"/>
      <c r="BF9" s="171"/>
      <c r="BG9" s="334"/>
      <c r="BH9" s="171"/>
      <c r="BI9" s="334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5"/>
    </row>
    <row r="10" spans="1:91" s="7" customFormat="1" ht="9" customHeight="1">
      <c r="A10" s="95"/>
      <c r="B10" s="167"/>
      <c r="C10" s="95"/>
      <c r="D10" s="168"/>
      <c r="E10" s="176"/>
      <c r="F10" s="168"/>
      <c r="G10" s="168"/>
      <c r="H10" s="169"/>
      <c r="I10" s="168"/>
      <c r="J10" s="410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96"/>
      <c r="AA10" s="96"/>
      <c r="AB10" s="174"/>
      <c r="AD10" s="177"/>
      <c r="AE10" s="177"/>
      <c r="AG10" s="296"/>
      <c r="AH10" s="122"/>
      <c r="AI10" s="170"/>
      <c r="AJ10" s="95"/>
      <c r="AK10" s="171"/>
      <c r="AL10" s="171"/>
      <c r="AM10" s="171"/>
      <c r="AN10" s="171"/>
      <c r="AO10" s="171"/>
      <c r="AP10" s="171"/>
      <c r="AQ10" s="171"/>
      <c r="AR10" s="173"/>
      <c r="AS10" s="173"/>
      <c r="AT10" s="172"/>
      <c r="AU10" s="186"/>
      <c r="AV10" s="186"/>
      <c r="AW10" s="190"/>
      <c r="AX10" s="95"/>
      <c r="AY10" s="321"/>
      <c r="AZ10" s="326"/>
      <c r="BA10" s="321"/>
      <c r="BB10" s="171"/>
      <c r="BC10" s="171"/>
      <c r="BD10" s="171"/>
      <c r="BE10" s="171"/>
      <c r="BF10" s="171"/>
      <c r="BG10" s="334"/>
      <c r="BH10" s="171"/>
      <c r="BI10" s="334"/>
      <c r="BK10" s="8">
        <f>IF(G10="XS",IF(SUM(K10:Y10)&gt;0,SUM(K10:Y10),0),0)*H10</f>
        <v>0</v>
      </c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5"/>
    </row>
    <row r="11" spans="1:91" s="7" customFormat="1" ht="30" customHeight="1">
      <c r="A11" s="95"/>
      <c r="B11" s="412"/>
      <c r="C11" s="97"/>
      <c r="D11" s="475" t="s">
        <v>578</v>
      </c>
      <c r="E11" s="475"/>
      <c r="F11" s="475"/>
      <c r="G11" s="475"/>
      <c r="H11" s="475"/>
      <c r="I11" s="475"/>
      <c r="J11" s="475"/>
      <c r="K11" s="411"/>
      <c r="L11" s="411"/>
      <c r="M11" s="411"/>
      <c r="N11" s="411"/>
      <c r="O11" s="411"/>
      <c r="P11" s="411"/>
      <c r="Q11" s="411"/>
      <c r="R11" s="411"/>
      <c r="S11" s="413"/>
      <c r="T11" s="411"/>
      <c r="U11" s="95"/>
      <c r="V11" s="174"/>
      <c r="W11" s="96"/>
      <c r="X11" s="411"/>
      <c r="Y11" s="411"/>
      <c r="Z11" s="96"/>
      <c r="AA11" s="96"/>
      <c r="AB11" s="174"/>
      <c r="AD11" s="177"/>
      <c r="AE11" s="177"/>
      <c r="AG11" s="296"/>
      <c r="AH11" s="122"/>
      <c r="AI11" s="170"/>
      <c r="AJ11" s="95"/>
      <c r="AK11" s="171"/>
      <c r="AL11" s="171"/>
      <c r="AM11" s="171"/>
      <c r="AN11" s="171"/>
      <c r="AO11" s="171"/>
      <c r="AP11" s="171"/>
      <c r="AQ11" s="171"/>
      <c r="AR11" s="173"/>
      <c r="AS11" s="173"/>
      <c r="AT11" s="172"/>
      <c r="AU11" s="186"/>
      <c r="AV11" s="186"/>
      <c r="AW11" s="190"/>
      <c r="AX11" s="95"/>
      <c r="AY11" s="321"/>
      <c r="AZ11" s="326"/>
      <c r="BA11" s="321"/>
      <c r="BB11" s="171"/>
      <c r="BC11" s="171"/>
      <c r="BD11" s="171"/>
      <c r="BE11" s="171"/>
      <c r="BF11" s="171"/>
      <c r="BG11" s="334"/>
      <c r="BH11" s="171"/>
      <c r="BI11" s="334"/>
      <c r="BK11" s="8">
        <f>IF(G11="XS",IF(SUM(K11:Y11)&gt;0,SUM(K11:Y11),0),0)*H11</f>
        <v>0</v>
      </c>
      <c r="BL11" s="8">
        <f>IF(H11="XS",IF(SUM(L11:Z11)&gt;0,SUM(L11:Z11),0),0)*I11</f>
        <v>0</v>
      </c>
      <c r="BM11" s="8">
        <f>IF(I11="XS",IF(SUM(M11:AA11)&gt;0,SUM(M11:AA11),0),0)*J11</f>
        <v>0</v>
      </c>
      <c r="BN11" s="8">
        <f>IF(J11="XS",IF(SUM(N11:AB11)&gt;0,SUM(N11:AB11),0),0)*K11</f>
        <v>0</v>
      </c>
      <c r="BO11" s="8">
        <f t="shared" ref="BO11:BO13" si="4">IF(K11="XS",IF(SUM(O11:AC11)&gt;0,SUM(O11:AC11),0),0)*L11</f>
        <v>0</v>
      </c>
      <c r="BP11" s="8">
        <f t="shared" ref="BP11:BP13" si="5">IF(L11="XS",IF(SUM(P11:AD11)&gt;0,SUM(P11:AD11),0),0)*M11</f>
        <v>0</v>
      </c>
      <c r="BQ11" s="8">
        <f t="shared" ref="BQ11:BQ13" si="6">IF(M11="XS",IF(SUM(Q11:AE11)&gt;0,SUM(Q11:AE11),0),0)*N11</f>
        <v>0</v>
      </c>
      <c r="BR11" s="8">
        <f t="shared" ref="BR11:BR13" si="7">IF(N11="XS",IF(SUM(R11:AF11)&gt;0,SUM(R11:AF11),0),0)*O11</f>
        <v>0</v>
      </c>
      <c r="BS11" s="97"/>
      <c r="BT11" s="95">
        <f>IF(E11="",IF(SUM(K11:Y11)&gt;0,SUM(K11:Y11),0),0)*H11</f>
        <v>0</v>
      </c>
      <c r="BU11" s="95">
        <f>IF(E11="Dual tex.",IF(SUM(K11:Y11)&gt;0,SUM(K11:Y11),0),0)*H11</f>
        <v>0</v>
      </c>
      <c r="BV11" s="95"/>
      <c r="BW11" s="8">
        <f>IF(F11="sloper",IF(SUM(K11:Y11)&gt;0,SUM(K11:Y11),0),0)*H11</f>
        <v>0</v>
      </c>
      <c r="BX11" s="8">
        <f>IF(F11="footholds",IF(SUM(K11:Y11)&gt;0,SUM(K11:Y11),0),0)*H11</f>
        <v>0</v>
      </c>
      <c r="BY11" s="8">
        <f>IF(F11="micros",IF(SUM(K11:Y11)&gt;0,SUM(K11:Y11),0),0)*H11</f>
        <v>0</v>
      </c>
      <c r="BZ11" s="8">
        <f>IF(F11="jug",IF(SUM(K11:Y11)&gt;0,SUM(K11:Y11),0),0)*H11</f>
        <v>0</v>
      </c>
      <c r="CA11" s="8">
        <f>IF(F11="ledge",IF(SUM(K11:Y11)&gt;0,SUM(K11:Y11),0),0)*H11</f>
        <v>0</v>
      </c>
      <c r="CB11" s="8">
        <f>IF(F11="edge",IF(SUM(K11:Y11)&gt;0,SUM(K11:Y11),0),0)*H11</f>
        <v>0</v>
      </c>
      <c r="CC11" s="8">
        <f>IF(F11="crimp",IF(SUM(K11:Y11)&gt;0,SUM(K11:Y11),0),0)*H11</f>
        <v>0</v>
      </c>
      <c r="CD11" s="8">
        <f>IF(F11="incut",IF(SUM(K11:Y11)&gt;0,SUM(K11:Y11),0),0)*H11</f>
        <v>0</v>
      </c>
      <c r="CE11" s="8">
        <f>IF(F11="dish",IF(SUM(K11:Y11)&gt;0,SUM(K11:Y11),0),0)*H11</f>
        <v>0</v>
      </c>
      <c r="CF11" s="8">
        <f>IF(F11="pinch",IF(SUM(K11:Y11)&gt;0,SUM(K11:Y11),0),0)*H11</f>
        <v>0</v>
      </c>
      <c r="CG11" s="8">
        <f>IF(F11="pocket",IF(SUM(K11:Y11)&gt;0,SUM(K11:Y11),0),0)*H11</f>
        <v>0</v>
      </c>
      <c r="CH11" s="8">
        <f>IF(F11="insert",IF(SUM(K11:Y11)&gt;0,SUM(K11:Y11),0),0)*H11</f>
        <v>0</v>
      </c>
      <c r="CI11" s="8">
        <f>IF(F11="feature",IF(SUM(K11:Y11)&gt;0,SUM(K11:Y11),0),0)*H11</f>
        <v>0</v>
      </c>
      <c r="CJ11" s="8">
        <f>IF(F11="scoop",IF(SUM(K11:Y11)&gt;0,SUM(K11:Y11),0),0)*H11</f>
        <v>0</v>
      </c>
      <c r="CK11" s="8">
        <f>IF(F11="positive",IF(SUM(K11:Y11)&gt;0,SUM(K11:Y11),0),0)*H11</f>
        <v>0</v>
      </c>
      <c r="CL11" s="8">
        <f>IF(F11="various",IF(SUM(K11:Y11)&gt;0,SUM(K11:Y11),0),0)*H11</f>
        <v>0</v>
      </c>
      <c r="CM11" s="95"/>
    </row>
    <row r="12" spans="1:91" s="7" customFormat="1" ht="39.950000000000003" customHeight="1">
      <c r="A12" s="95"/>
      <c r="B12" s="199" t="s">
        <v>8</v>
      </c>
      <c r="C12" s="414"/>
      <c r="D12" s="415" t="s">
        <v>579</v>
      </c>
      <c r="E12" s="430" t="s">
        <v>580</v>
      </c>
      <c r="F12" s="175" t="s">
        <v>82</v>
      </c>
      <c r="G12" s="175" t="s">
        <v>80</v>
      </c>
      <c r="H12" s="175">
        <v>6</v>
      </c>
      <c r="I12" s="416" t="s">
        <v>581</v>
      </c>
      <c r="J12" s="417">
        <v>77.25</v>
      </c>
      <c r="K12" s="363"/>
      <c r="L12" s="364"/>
      <c r="M12" s="437"/>
      <c r="N12" s="363"/>
      <c r="O12" s="438"/>
      <c r="P12" s="368"/>
      <c r="Q12" s="369"/>
      <c r="R12" s="368"/>
      <c r="S12" s="369"/>
      <c r="T12" s="369"/>
      <c r="U12" s="370"/>
      <c r="V12" s="370"/>
      <c r="W12" s="369"/>
      <c r="X12" s="439"/>
      <c r="Y12" s="369"/>
      <c r="Z12" s="441">
        <f>SUM(K12:Y12)*J12</f>
        <v>0</v>
      </c>
      <c r="AA12" s="418" t="str">
        <f>IF(SUM(K12:Y12)&gt;0,"Yes","No")</f>
        <v>No</v>
      </c>
      <c r="AB12" s="419" t="str">
        <f>IF(B12="New","Yes","No")</f>
        <v>Yes</v>
      </c>
      <c r="AD12" s="147">
        <v>1</v>
      </c>
      <c r="AE12" s="148">
        <f t="shared" ref="AE12:AE13" si="8">AD12*SUM(K12:Y12)</f>
        <v>0</v>
      </c>
      <c r="AG12" s="296">
        <v>3.1</v>
      </c>
      <c r="AH12" s="203">
        <f t="shared" ref="AH12:AH14" si="9">SUM(K12:Y12)*AG12</f>
        <v>0</v>
      </c>
      <c r="AI12" s="201">
        <f>K12*H12</f>
        <v>0</v>
      </c>
      <c r="AJ12" s="201">
        <f>L12*H12</f>
        <v>0</v>
      </c>
      <c r="AK12" s="201">
        <f>M12*H12</f>
        <v>0</v>
      </c>
      <c r="AL12" s="201">
        <f>N12*H12</f>
        <v>0</v>
      </c>
      <c r="AM12" s="201">
        <f>O12*H12</f>
        <v>0</v>
      </c>
      <c r="AN12" s="201">
        <f>P12*$H$12</f>
        <v>0</v>
      </c>
      <c r="AO12" s="201">
        <f>Q12*H12</f>
        <v>0</v>
      </c>
      <c r="AP12" s="201">
        <f>R12*H12</f>
        <v>0</v>
      </c>
      <c r="AQ12" s="201">
        <f>S12*H12</f>
        <v>0</v>
      </c>
      <c r="AR12" s="201">
        <f>T12*$H$12</f>
        <v>0</v>
      </c>
      <c r="AS12" s="201">
        <f>U12*H12</f>
        <v>0</v>
      </c>
      <c r="AT12" s="201">
        <f>V12*$H$12</f>
        <v>0</v>
      </c>
      <c r="AU12" s="201">
        <f>W12*$H$12</f>
        <v>0</v>
      </c>
      <c r="AV12" s="201">
        <f>X12*H12</f>
        <v>0</v>
      </c>
      <c r="AW12" s="201">
        <f>Y12*H12</f>
        <v>0</v>
      </c>
      <c r="AX12" s="95"/>
      <c r="AY12" s="321">
        <v>12</v>
      </c>
      <c r="AZ12" s="326"/>
      <c r="BA12" s="321"/>
      <c r="BB12" s="171"/>
      <c r="BC12" s="171"/>
      <c r="BD12" s="171"/>
      <c r="BE12" s="171">
        <v>1</v>
      </c>
      <c r="BF12" s="171"/>
      <c r="BG12" s="334"/>
      <c r="BH12" s="171"/>
      <c r="BI12" s="334"/>
      <c r="BK12" s="8">
        <f>IF(G12="XS",IF(SUM(K12:Y12)&gt;0,SUM(K12:Y12),0),0)*H12</f>
        <v>0</v>
      </c>
      <c r="BL12" s="8">
        <f>IF(G12="S",IF(SUM(K12:Y12)&gt;0,SUM(K12:Y12),0),0)*H12</f>
        <v>0</v>
      </c>
      <c r="BM12" s="8">
        <f>IF(I12="XS",IF(SUM(M12:AA12)&gt;0,SUM(M12:AA12),0),0)*J12</f>
        <v>0</v>
      </c>
      <c r="BN12" s="8">
        <f>IF(J12="XS",IF(SUM(N12:AB12)&gt;0,SUM(N12:AB12),0),0)*K12</f>
        <v>0</v>
      </c>
      <c r="BO12" s="8">
        <f t="shared" si="4"/>
        <v>0</v>
      </c>
      <c r="BP12" s="8">
        <f t="shared" si="5"/>
        <v>0</v>
      </c>
      <c r="BQ12" s="8">
        <f t="shared" si="6"/>
        <v>0</v>
      </c>
      <c r="BR12" s="8">
        <f t="shared" si="7"/>
        <v>0</v>
      </c>
      <c r="BS12" s="97"/>
      <c r="BT12" s="95">
        <f>IF(E12="",IF(SUM(K12:Y12)&gt;0,SUM(K12:Y12),0),0)*H12</f>
        <v>0</v>
      </c>
      <c r="BU12" s="95">
        <f>IF(E12="Dual tex.",IF(SUM(K12:Y12)&gt;0,SUM(K12:Y12),0),0)*H12</f>
        <v>0</v>
      </c>
      <c r="BV12" s="95"/>
      <c r="BW12" s="8">
        <f>IF(F12="sloper",IF(SUM(K12:Y12)&gt;0,SUM(K12:Y12),0),0)*H12</f>
        <v>0</v>
      </c>
      <c r="BX12" s="8">
        <f>IF(F12="footholds",IF(SUM(K12:Y12)&gt;0,SUM(K12:Y12),0),0)*H12</f>
        <v>0</v>
      </c>
      <c r="BY12" s="8">
        <f>IF(F12="micros",IF(SUM(K12:Y12)&gt;0,SUM(K12:Y12),0),0)*H12</f>
        <v>0</v>
      </c>
      <c r="BZ12" s="8">
        <f>IF(F12="jug",IF(SUM(K12:Y12)&gt;0,SUM(K12:Y12),0),0)*H12</f>
        <v>0</v>
      </c>
      <c r="CA12" s="8">
        <f>IF(F12="ledge",IF(SUM(K12:Y12)&gt;0,SUM(K12:Y12),0),0)*H12</f>
        <v>0</v>
      </c>
      <c r="CB12" s="8">
        <f>IF(F12="edge",IF(SUM(K12:Y12)&gt;0,SUM(K12:Y12),0),0)*H12</f>
        <v>0</v>
      </c>
      <c r="CC12" s="8">
        <f>IF(F12="crimp",IF(SUM(K12:Y12)&gt;0,SUM(K12:Y12),0),0)*H12</f>
        <v>0</v>
      </c>
      <c r="CD12" s="8">
        <f>IF(F12="incut",IF(SUM(K12:Y12)&gt;0,SUM(K12:Y12),0),0)*H12</f>
        <v>0</v>
      </c>
      <c r="CE12" s="8">
        <f>IF(F12="dish",IF(SUM(K12:Y12)&gt;0,SUM(K12:Y12),0),0)*H12</f>
        <v>0</v>
      </c>
      <c r="CF12" s="8">
        <f>IF(F12="pinch",IF(SUM(K12:Y12)&gt;0,SUM(K12:Y12),0),0)*H12</f>
        <v>0</v>
      </c>
      <c r="CG12" s="8">
        <f>IF(F12="pocket",IF(SUM(K12:Y12)&gt;0,SUM(K12:Y12),0),0)*H12</f>
        <v>0</v>
      </c>
      <c r="CH12" s="8">
        <f>IF(F12="insert",IF(SUM(K12:Y12)&gt;0,SUM(K12:Y12),0),0)*H12</f>
        <v>0</v>
      </c>
      <c r="CI12" s="8">
        <f>IF(F12="feature",IF(SUM(K12:Y12)&gt;0,SUM(K12:Y12),0),0)*H12</f>
        <v>0</v>
      </c>
      <c r="CJ12" s="8">
        <f>IF(F12="scoop",IF(SUM(K12:Y12)&gt;0,SUM(K12:Y12),0),0)*H12</f>
        <v>0</v>
      </c>
      <c r="CK12" s="8">
        <f>IF(F12="positive",IF(SUM(K12:Y12)&gt;0,SUM(K12:Y12),0),0)*H12</f>
        <v>0</v>
      </c>
      <c r="CL12" s="8">
        <f>IF(F12="various",IF(SUM(K12:Y12)&gt;0,SUM(K12:Y12),0),0)*H12</f>
        <v>0</v>
      </c>
      <c r="CM12" s="95"/>
    </row>
    <row r="13" spans="1:91" s="7" customFormat="1" ht="39.950000000000003" customHeight="1">
      <c r="A13" s="95"/>
      <c r="B13" s="213" t="s">
        <v>8</v>
      </c>
      <c r="C13" s="28"/>
      <c r="D13" s="420" t="s">
        <v>582</v>
      </c>
      <c r="E13" s="421"/>
      <c r="F13" s="422" t="s">
        <v>171</v>
      </c>
      <c r="G13" s="422" t="s">
        <v>80</v>
      </c>
      <c r="H13" s="422">
        <v>10</v>
      </c>
      <c r="I13" s="423" t="s">
        <v>581</v>
      </c>
      <c r="J13" s="424">
        <v>53.56</v>
      </c>
      <c r="K13" s="433"/>
      <c r="L13" s="434"/>
      <c r="M13" s="435"/>
      <c r="N13" s="433"/>
      <c r="O13" s="436"/>
      <c r="P13" s="426"/>
      <c r="Q13" s="425"/>
      <c r="R13" s="426"/>
      <c r="S13" s="425"/>
      <c r="T13" s="425"/>
      <c r="U13" s="427"/>
      <c r="V13" s="427"/>
      <c r="W13" s="425"/>
      <c r="X13" s="425"/>
      <c r="Y13" s="425"/>
      <c r="Z13" s="440">
        <f>SUM(K13:Y13)*J13</f>
        <v>0</v>
      </c>
      <c r="AA13" s="428" t="str">
        <f>IF(SUM(K13:Y13)&gt;0,"Yes","No")</f>
        <v>No</v>
      </c>
      <c r="AB13" s="429" t="str">
        <f>IF(B13="New","Yes","No")</f>
        <v>Yes</v>
      </c>
      <c r="AD13" s="152">
        <v>1</v>
      </c>
      <c r="AE13" s="153">
        <f t="shared" si="8"/>
        <v>0</v>
      </c>
      <c r="AG13" s="296">
        <v>1.1000000000000001</v>
      </c>
      <c r="AH13" s="203">
        <f t="shared" si="9"/>
        <v>0</v>
      </c>
      <c r="AI13" s="201">
        <f>K13*H13</f>
        <v>0</v>
      </c>
      <c r="AJ13" s="201">
        <f>L13*H13</f>
        <v>0</v>
      </c>
      <c r="AK13" s="201">
        <f>M13*H13</f>
        <v>0</v>
      </c>
      <c r="AL13" s="201">
        <f>N13*H13</f>
        <v>0</v>
      </c>
      <c r="AM13" s="201">
        <f>O13*H13</f>
        <v>0</v>
      </c>
      <c r="AN13" s="201">
        <f>P13*$H$13</f>
        <v>0</v>
      </c>
      <c r="AO13" s="201">
        <f>Q13*H13</f>
        <v>0</v>
      </c>
      <c r="AP13" s="201">
        <f>R13*H13</f>
        <v>0</v>
      </c>
      <c r="AQ13" s="201">
        <f>S13*H13</f>
        <v>0</v>
      </c>
      <c r="AR13" s="201">
        <f>T13*$H$13</f>
        <v>0</v>
      </c>
      <c r="AS13" s="201">
        <f>U13*H13</f>
        <v>0</v>
      </c>
      <c r="AT13" s="201">
        <f>V13*$H$13</f>
        <v>0</v>
      </c>
      <c r="AU13" s="201">
        <f>W13*$H$13</f>
        <v>0</v>
      </c>
      <c r="AV13" s="201">
        <f>X13*H13</f>
        <v>0</v>
      </c>
      <c r="AW13" s="201">
        <f>Y13*H13</f>
        <v>0</v>
      </c>
      <c r="AX13" s="95"/>
      <c r="AY13" s="321">
        <v>20</v>
      </c>
      <c r="AZ13" s="326"/>
      <c r="BA13" s="321"/>
      <c r="BB13" s="171"/>
      <c r="BC13" s="171">
        <v>1</v>
      </c>
      <c r="BD13" s="171"/>
      <c r="BE13" s="171"/>
      <c r="BF13" s="171"/>
      <c r="BG13" s="334"/>
      <c r="BH13" s="171"/>
      <c r="BI13" s="334"/>
      <c r="BK13" s="8">
        <f>IF(G13="XS",IF(SUM(K13:Y13)&gt;0,SUM(K13:Y13),0),0)*H13</f>
        <v>0</v>
      </c>
      <c r="BL13" s="8">
        <f>IF(G13="S",IF(SUM(K13:Y13)&gt;0,SUM(K13:Y13),0),0)*H13</f>
        <v>0</v>
      </c>
      <c r="BM13" s="8">
        <f>IF(I13="XS",IF(SUM(M13:AA13)&gt;0,SUM(M13:AA13),0),0)*J13</f>
        <v>0</v>
      </c>
      <c r="BN13" s="8">
        <f>IF(J13="XS",IF(SUM(N13:AB13)&gt;0,SUM(N13:AB13),0),0)*K13</f>
        <v>0</v>
      </c>
      <c r="BO13" s="8">
        <f t="shared" si="4"/>
        <v>0</v>
      </c>
      <c r="BP13" s="8">
        <f t="shared" si="5"/>
        <v>0</v>
      </c>
      <c r="BQ13" s="8">
        <f t="shared" si="6"/>
        <v>0</v>
      </c>
      <c r="BR13" s="8">
        <f t="shared" si="7"/>
        <v>0</v>
      </c>
      <c r="BS13" s="97"/>
      <c r="BT13" s="95">
        <f>IF(E13="",IF(SUM(K13:Y13)&gt;0,SUM(K13:Y13),0),0)*H13</f>
        <v>0</v>
      </c>
      <c r="BU13" s="95">
        <f>IF(E13="Dual tex.",IF(SUM(K13:Y13)&gt;0,SUM(K13:Y13),0),0)*H13</f>
        <v>0</v>
      </c>
      <c r="BV13" s="95"/>
      <c r="BW13" s="8">
        <f>IF(F13="sloper",IF(SUM(K13:Y13)&gt;0,SUM(K13:Y13),0),0)*H13</f>
        <v>0</v>
      </c>
      <c r="BX13" s="8">
        <f>IF(F13="footholds",IF(SUM(K13:Y13)&gt;0,SUM(K13:Y13),0),0)*H13</f>
        <v>0</v>
      </c>
      <c r="BY13" s="8">
        <f>IF(F13="micros",IF(SUM(K13:Y13)&gt;0,SUM(K13:Y13),0),0)*H13</f>
        <v>0</v>
      </c>
      <c r="BZ13" s="8">
        <f>IF(F13="jug",IF(SUM(K13:Y13)&gt;0,SUM(K13:Y13),0),0)*H13</f>
        <v>0</v>
      </c>
      <c r="CA13" s="8">
        <f>IF(F13="ledge",IF(SUM(K13:Y13)&gt;0,SUM(K13:Y13),0),0)*H13</f>
        <v>0</v>
      </c>
      <c r="CB13" s="8">
        <f>IF(F13="edge",IF(SUM(K13:Y13)&gt;0,SUM(K13:Y13),0),0)*H13</f>
        <v>0</v>
      </c>
      <c r="CC13" s="8">
        <f>IF(F13="crimp",IF(SUM(K13:Y13)&gt;0,SUM(K13:Y13),0),0)*H13</f>
        <v>0</v>
      </c>
      <c r="CD13" s="8">
        <f>IF(F13="incut",IF(SUM(K13:Y13)&gt;0,SUM(K13:Y13),0),0)*H13</f>
        <v>0</v>
      </c>
      <c r="CE13" s="8">
        <f>IF(F13="dish",IF(SUM(K13:Y13)&gt;0,SUM(K13:Y13),0),0)*H13</f>
        <v>0</v>
      </c>
      <c r="CF13" s="8">
        <f>IF(F13="pinch",IF(SUM(K13:Y13)&gt;0,SUM(K13:Y13),0),0)*H13</f>
        <v>0</v>
      </c>
      <c r="CG13" s="8">
        <f>IF(F13="pocket",IF(SUM(K13:Y13)&gt;0,SUM(K13:Y13),0),0)*H13</f>
        <v>0</v>
      </c>
      <c r="CH13" s="8">
        <f>IF(F13="insert",IF(SUM(K13:Y13)&gt;0,SUM(K13:Y13),0),0)*H13</f>
        <v>0</v>
      </c>
      <c r="CI13" s="8">
        <f>IF(F13="feature",IF(SUM(K13:Y13)&gt;0,SUM(K13:Y13),0),0)*H13</f>
        <v>0</v>
      </c>
      <c r="CJ13" s="8">
        <f>IF(F13="scoop",IF(SUM(K13:Y13)&gt;0,SUM(K13:Y13),0),0)*H13</f>
        <v>0</v>
      </c>
      <c r="CK13" s="8">
        <f>IF(F13="positive",IF(SUM(K13:Y13)&gt;0,SUM(K13:Y13),0),0)*H13</f>
        <v>0</v>
      </c>
      <c r="CL13" s="8">
        <f>IF(F13="various",IF(SUM(K13:Y13)&gt;0,SUM(K13:Y13),0),0)*H13</f>
        <v>0</v>
      </c>
      <c r="CM13" s="95"/>
    </row>
    <row r="14" spans="1:91" s="7" customFormat="1" ht="35.65" customHeight="1">
      <c r="A14" s="95"/>
      <c r="B14" s="94"/>
      <c r="C14" s="97"/>
      <c r="D14" s="403" t="s">
        <v>460</v>
      </c>
      <c r="E14" s="94"/>
      <c r="F14" s="93"/>
      <c r="G14" s="93"/>
      <c r="H14" s="93"/>
      <c r="I14" s="97"/>
      <c r="J14" s="96"/>
      <c r="K14" s="197"/>
      <c r="L14" s="95"/>
      <c r="M14" s="54"/>
      <c r="N14" s="97"/>
      <c r="O14" s="97"/>
      <c r="P14" s="97"/>
      <c r="Q14" s="97"/>
      <c r="R14" s="97"/>
      <c r="S14" s="97"/>
      <c r="T14" s="97"/>
      <c r="U14" s="97"/>
      <c r="V14" s="166"/>
      <c r="W14" s="166"/>
      <c r="X14" s="166"/>
      <c r="Y14" s="166"/>
      <c r="Z14" s="156"/>
      <c r="AA14" s="156" t="s">
        <v>24</v>
      </c>
      <c r="AB14" s="156" t="s">
        <v>24</v>
      </c>
      <c r="AG14" s="296"/>
      <c r="AH14" s="203">
        <f t="shared" si="9"/>
        <v>0</v>
      </c>
      <c r="AI14" s="201">
        <f t="shared" ref="AI14" si="10">K14*$H$15</f>
        <v>0</v>
      </c>
      <c r="AJ14" s="201">
        <f>L14*H14</f>
        <v>0</v>
      </c>
      <c r="AK14" s="201">
        <f>M14*H14</f>
        <v>0</v>
      </c>
      <c r="AL14" s="201">
        <f>N14*H14</f>
        <v>0</v>
      </c>
      <c r="AM14" s="201">
        <f>O14*H14</f>
        <v>0</v>
      </c>
      <c r="AN14" s="201">
        <f t="shared" ref="AN14" si="11">P14*$H$15</f>
        <v>0</v>
      </c>
      <c r="AO14" s="201">
        <f>Q14*H14</f>
        <v>0</v>
      </c>
      <c r="AP14" s="201">
        <f>R14*H14</f>
        <v>0</v>
      </c>
      <c r="AQ14" s="201">
        <f>S14*H14</f>
        <v>0</v>
      </c>
      <c r="AR14" s="201">
        <f t="shared" ref="AR14" si="12">T14*$H$15</f>
        <v>0</v>
      </c>
      <c r="AS14" s="201">
        <f>U14*H14</f>
        <v>0</v>
      </c>
      <c r="AT14" s="201">
        <f t="shared" ref="AT14" si="13">V14*$H$15</f>
        <v>0</v>
      </c>
      <c r="AU14" s="201">
        <f t="shared" ref="AU14" si="14">W14*$H$15</f>
        <v>0</v>
      </c>
      <c r="AV14" s="201">
        <f>X14*H14</f>
        <v>0</v>
      </c>
      <c r="AW14" s="201">
        <f>Y14*H14</f>
        <v>0</v>
      </c>
      <c r="AX14" s="95"/>
      <c r="AY14" s="269"/>
      <c r="AZ14" s="327"/>
      <c r="BA14" s="269"/>
      <c r="BB14" s="122"/>
      <c r="BC14" s="120"/>
      <c r="BD14" s="122"/>
      <c r="BE14" s="120"/>
      <c r="BF14" s="122"/>
      <c r="BG14" s="335"/>
      <c r="BH14" s="333"/>
      <c r="BI14" s="120"/>
      <c r="BK14" s="8">
        <f>IF(G14="XS",IF(SUM(K14:Y14)&gt;0,SUM(K14:Y14),0),0)*H14</f>
        <v>0</v>
      </c>
      <c r="BL14" s="51"/>
      <c r="BM14" s="51"/>
      <c r="BN14" s="51"/>
      <c r="BO14" s="51"/>
      <c r="BP14" s="51"/>
      <c r="BQ14" s="51"/>
      <c r="BR14" s="51"/>
      <c r="BS14" s="51"/>
      <c r="BT14" s="95">
        <f>IF(E14="",IF(SUM(K14:Y14)&gt;0,SUM(K14:Y14),0),0)*H14</f>
        <v>0</v>
      </c>
      <c r="BU14" s="95">
        <f>IF(E14="Dual tex.",IF(SUM(K14:Y14)&gt;0,SUM(K14:Y14),0),0)*H14</f>
        <v>0</v>
      </c>
      <c r="BV14" s="95"/>
      <c r="BW14" s="8">
        <f>IF(F14="sloper",IF(SUM(K14:Y14)&gt;0,SUM(K14:Y14),0),0)*H14</f>
        <v>0</v>
      </c>
      <c r="BX14" s="8">
        <f>IF(F14="footholds",IF(SUM(K14:Y14)&gt;0,SUM(K14:Y14),0),0)*H14</f>
        <v>0</v>
      </c>
      <c r="BY14" s="8">
        <f>IF(F14="micros",IF(SUM(K14:Y14)&gt;0,SUM(K14:Y14),0),0)*H14</f>
        <v>0</v>
      </c>
      <c r="BZ14" s="8">
        <f>IF(F14="jug",IF(SUM(K14:Y14)&gt;0,SUM(K14:Y14),0),0)*H14</f>
        <v>0</v>
      </c>
      <c r="CA14" s="8">
        <f>IF(F14="ledge",IF(SUM(K14:Y14)&gt;0,SUM(K14:Y14),0),0)*H14</f>
        <v>0</v>
      </c>
      <c r="CB14" s="8">
        <f>IF(F14="edge",IF(SUM(K14:Y14)&gt;0,SUM(K14:Y14),0),0)*H14</f>
        <v>0</v>
      </c>
      <c r="CC14" s="8">
        <f>IF(F14="crimp",IF(SUM(K14:Y14)&gt;0,SUM(K14:Y14),0),0)*H14</f>
        <v>0</v>
      </c>
      <c r="CD14" s="8">
        <f>IF(F14="incut",IF(SUM(K14:Y14)&gt;0,SUM(K14:Y14),0),0)*H14</f>
        <v>0</v>
      </c>
      <c r="CE14" s="8">
        <f>IF(F14="dish",IF(SUM(K14:Y14)&gt;0,SUM(K14:Y14),0),0)*H14</f>
        <v>0</v>
      </c>
      <c r="CF14" s="8">
        <f>IF(F14="pinch",IF(SUM(K14:Y14)&gt;0,SUM(K14:Y14),0),0)*H14</f>
        <v>0</v>
      </c>
      <c r="CG14" s="8">
        <f>IF(F14="pocket",IF(SUM(K14:Y14)&gt;0,SUM(K14:Y14),0),0)*H14</f>
        <v>0</v>
      </c>
      <c r="CH14" s="8">
        <f>IF(F14="insert",IF(SUM(K14:Y14)&gt;0,SUM(K14:Y14),0),0)*H14</f>
        <v>0</v>
      </c>
      <c r="CI14" s="8">
        <f>IF(F14="feature",IF(SUM(K14:Y14)&gt;0,SUM(K14:Y14),0),0)*H14</f>
        <v>0</v>
      </c>
      <c r="CJ14" s="8">
        <f>IF(F14="scoop",IF(SUM(K14:Y14)&gt;0,SUM(K14:Y14),0),0)*H14</f>
        <v>0</v>
      </c>
      <c r="CK14" s="8">
        <f>IF(F14="positive",IF(SUM(K14:Y14)&gt;0,SUM(K14:Y14),0),0)*H14</f>
        <v>0</v>
      </c>
      <c r="CL14" s="8">
        <f>IF(F14="various",IF(SUM(K14:Y14)&gt;0,SUM(K14:Y14),0),0)*H14</f>
        <v>0</v>
      </c>
      <c r="CM14" s="95"/>
    </row>
    <row r="15" spans="1:91" s="5" customFormat="1" ht="57" customHeight="1">
      <c r="A15" s="8"/>
      <c r="B15" s="199"/>
      <c r="C15" s="175"/>
      <c r="D15" s="358" t="s">
        <v>212</v>
      </c>
      <c r="E15" s="359"/>
      <c r="F15" s="360" t="s">
        <v>171</v>
      </c>
      <c r="G15" s="361" t="s">
        <v>80</v>
      </c>
      <c r="H15" s="361">
        <v>9</v>
      </c>
      <c r="I15" s="360" t="s">
        <v>448</v>
      </c>
      <c r="J15" s="362">
        <v>53.748531200000016</v>
      </c>
      <c r="K15" s="363"/>
      <c r="L15" s="364"/>
      <c r="M15" s="365"/>
      <c r="N15" s="366"/>
      <c r="O15" s="367"/>
      <c r="P15" s="368"/>
      <c r="Q15" s="369"/>
      <c r="R15" s="368"/>
      <c r="S15" s="369"/>
      <c r="T15" s="369"/>
      <c r="U15" s="370"/>
      <c r="V15" s="370"/>
      <c r="W15" s="369"/>
      <c r="X15" s="369"/>
      <c r="Y15" s="369"/>
      <c r="Z15" s="371">
        <f>SUM(K15:Y15)*J15</f>
        <v>0</v>
      </c>
      <c r="AA15" s="372" t="str">
        <f>IF(SUM(K15:Y15)&gt;0,"Yes","No")</f>
        <v>No</v>
      </c>
      <c r="AB15" s="373" t="str">
        <f>IF(B15="New","Yes","No")</f>
        <v>No</v>
      </c>
      <c r="AD15" s="147">
        <v>1</v>
      </c>
      <c r="AE15" s="148">
        <f t="shared" ref="AE15:AE35" si="15">AD15*SUM(K15:Y15)</f>
        <v>0</v>
      </c>
      <c r="AG15" s="297">
        <v>0.8</v>
      </c>
      <c r="AH15" s="203">
        <f t="shared" ref="AH15:AH35" si="16">SUM(K15:Y15)*AG15</f>
        <v>0</v>
      </c>
      <c r="AI15" s="201">
        <f>K15*$H$15</f>
        <v>0</v>
      </c>
      <c r="AJ15" s="201">
        <f>L15*H15</f>
        <v>0</v>
      </c>
      <c r="AK15" s="201">
        <f>M15*H15</f>
        <v>0</v>
      </c>
      <c r="AL15" s="201">
        <f>N15*H15</f>
        <v>0</v>
      </c>
      <c r="AM15" s="201">
        <f>O15*H15</f>
        <v>0</v>
      </c>
      <c r="AN15" s="201">
        <f>P15*$H$15</f>
        <v>0</v>
      </c>
      <c r="AO15" s="201">
        <f>Q15*H15</f>
        <v>0</v>
      </c>
      <c r="AP15" s="201">
        <f>R15*H15</f>
        <v>0</v>
      </c>
      <c r="AQ15" s="201">
        <f>S15*H15</f>
        <v>0</v>
      </c>
      <c r="AR15" s="201">
        <f t="shared" ref="AR15:AU15" si="17">T15*$H$15</f>
        <v>0</v>
      </c>
      <c r="AS15" s="201">
        <f>U15*H15</f>
        <v>0</v>
      </c>
      <c r="AT15" s="201">
        <f t="shared" si="17"/>
        <v>0</v>
      </c>
      <c r="AU15" s="201">
        <f t="shared" si="17"/>
        <v>0</v>
      </c>
      <c r="AV15" s="201">
        <f>X15*H15</f>
        <v>0</v>
      </c>
      <c r="AW15" s="201">
        <f>Y15*H15</f>
        <v>0</v>
      </c>
      <c r="AX15" s="200">
        <v>1</v>
      </c>
      <c r="AY15" s="270">
        <v>16</v>
      </c>
      <c r="AZ15" s="328"/>
      <c r="BA15" s="270"/>
      <c r="BB15" s="203">
        <v>9</v>
      </c>
      <c r="BC15" s="202"/>
      <c r="BD15" s="203"/>
      <c r="BE15" s="202"/>
      <c r="BF15" s="203"/>
      <c r="BG15" s="205"/>
      <c r="BH15" s="123"/>
      <c r="BI15" s="205"/>
      <c r="BK15" s="8">
        <f>IF(G15="XS",IF(SUM(K15:Y15)&gt;0,SUM(K15:Y15),0),0)*H15</f>
        <v>0</v>
      </c>
      <c r="BL15" s="8">
        <f>IF(G15="S",IF(SUM(K15:Y15)&gt;0,SUM(K15:Y15),0),0)*H15</f>
        <v>0</v>
      </c>
      <c r="BM15" s="8">
        <f>IF(G15="M",IF(SUM(K15:Y15)&gt;0,SUM(K15:Y15),0),0)*H15</f>
        <v>0</v>
      </c>
      <c r="BN15" s="8">
        <f>IF(G15="L",IF(SUM(K15:Y15)&gt;0,SUM(K15:Y15),0),0)*H15</f>
        <v>0</v>
      </c>
      <c r="BO15" s="8">
        <f>IF(G15="XL",IF(SUM(K15:Y15)&gt;0,SUM(K15:Y15),0),0)*H15</f>
        <v>0</v>
      </c>
      <c r="BP15" s="8">
        <f>IF(G15="2XL",IF(SUM(K15:Y15)&gt;0,SUM(K15:Y15),0),0)*H15</f>
        <v>0</v>
      </c>
      <c r="BQ15" s="8">
        <f>IF(G15="3XL",IF(SUM(K15:Y15)&gt;0,SUM(K15:Y15),0),0)*H15</f>
        <v>0</v>
      </c>
      <c r="BR15" s="8">
        <f>IF(G15="various",IF(SUM(K15:Y15)&gt;0,SUM(K15:Y15),0),0)*H15</f>
        <v>0</v>
      </c>
      <c r="BS15" s="8"/>
      <c r="BT15" s="95">
        <f>IF(E15="",IF(SUM(K15:Y15)&gt;0,SUM(K15:Y15),0),0)*H15</f>
        <v>0</v>
      </c>
      <c r="BU15" s="95">
        <f>IF(E15="Dual tex.",IF(SUM(K15:Y15)&gt;0,SUM(K15:Y15),0),0)*H15</f>
        <v>0</v>
      </c>
      <c r="BV15" s="95"/>
      <c r="BW15" s="8">
        <f>IF(F15="sloper",IF(SUM(K15:Y15)&gt;0,SUM(K15:Y15),0),0)*H15</f>
        <v>0</v>
      </c>
      <c r="BX15" s="8">
        <f>IF(F15="footholds",IF(SUM(K15:Y15)&gt;0,SUM(K15:Y15),0),0)*H15</f>
        <v>0</v>
      </c>
      <c r="BY15" s="8">
        <f>IF(F15="micros",IF(SUM(K15:Y15)&gt;0,SUM(K15:Y15),0),0)*H15</f>
        <v>0</v>
      </c>
      <c r="BZ15" s="8">
        <f>IF(F15="jug",IF(SUM(K15:Y15)&gt;0,SUM(K15:Y15),0),0)*H15</f>
        <v>0</v>
      </c>
      <c r="CA15" s="8">
        <f>IF(F15="ledge",IF(SUM(K15:Y15)&gt;0,SUM(K15:Y15),0),0)*H15</f>
        <v>0</v>
      </c>
      <c r="CB15" s="8">
        <f>IF(F15="edge",IF(SUM(K15:Y15)&gt;0,SUM(K15:Y15),0),0)*H15</f>
        <v>0</v>
      </c>
      <c r="CC15" s="8">
        <f>IF(F15="crimp",IF(SUM(K15:Y15)&gt;0,SUM(K15:Y15),0),0)*H15</f>
        <v>0</v>
      </c>
      <c r="CD15" s="8">
        <f>IF(F15="incut",IF(SUM(K15:Y15)&gt;0,SUM(K15:Y15),0),0)*H15</f>
        <v>0</v>
      </c>
      <c r="CE15" s="8">
        <f>IF(F15="dish",IF(SUM(K15:Y15)&gt;0,SUM(K15:Y15),0),0)*H15</f>
        <v>0</v>
      </c>
      <c r="CF15" s="8">
        <f>IF(F15="pinch",IF(SUM(K15:Y15)&gt;0,SUM(K15:Y15),0),0)*H15</f>
        <v>0</v>
      </c>
      <c r="CG15" s="8">
        <f>IF(F15="pocket",IF(SUM(K15:Y15)&gt;0,SUM(K15:Y15),0),0)*H15</f>
        <v>0</v>
      </c>
      <c r="CH15" s="8">
        <f>IF(F15="insert",IF(SUM(K15:Y15)&gt;0,SUM(K15:Y15),0),0)*H15</f>
        <v>0</v>
      </c>
      <c r="CI15" s="8">
        <f>IF(F15="feature",IF(SUM(K15:Y15)&gt;0,SUM(K15:Y15),0),0)*H15</f>
        <v>0</v>
      </c>
      <c r="CJ15" s="8">
        <f>IF(F15="scoop",IF(SUM(K15:Y15)&gt;0,SUM(K15:Y15),0),0)*H15</f>
        <v>0</v>
      </c>
      <c r="CK15" s="8">
        <f>IF(F15="positive",IF(SUM(K15:Y15)&gt;0,SUM(K15:Y15),0),0)*H15</f>
        <v>0</v>
      </c>
      <c r="CL15" s="8">
        <f>IF(F15="various",IF(SUM(K15:Y15)&gt;0,SUM(K15:Y15),0),0)*H15</f>
        <v>0</v>
      </c>
      <c r="CM15" s="8"/>
    </row>
    <row r="16" spans="1:91" s="5" customFormat="1" ht="57" customHeight="1">
      <c r="A16" s="8"/>
      <c r="B16" s="204"/>
      <c r="C16" s="8"/>
      <c r="D16" s="250" t="s">
        <v>213</v>
      </c>
      <c r="E16" s="207"/>
      <c r="F16" s="251" t="s">
        <v>171</v>
      </c>
      <c r="G16" s="208" t="s">
        <v>80</v>
      </c>
      <c r="H16" s="208">
        <v>10</v>
      </c>
      <c r="I16" s="251" t="s">
        <v>448</v>
      </c>
      <c r="J16" s="253">
        <v>58.007622400000002</v>
      </c>
      <c r="K16" s="118"/>
      <c r="L16" s="211"/>
      <c r="M16" s="374"/>
      <c r="N16" s="118"/>
      <c r="O16" s="377"/>
      <c r="P16" s="212"/>
      <c r="Q16" s="136"/>
      <c r="R16" s="212"/>
      <c r="S16" s="136"/>
      <c r="T16" s="136"/>
      <c r="U16" s="137"/>
      <c r="V16" s="137"/>
      <c r="W16" s="136"/>
      <c r="X16" s="149"/>
      <c r="Y16" s="149"/>
      <c r="Z16" s="314">
        <f>SUM(K16:Y16)*J16</f>
        <v>0</v>
      </c>
      <c r="AA16" s="210" t="str">
        <f t="shared" ref="AA16:AA35" si="18">IF(SUM(K16:Y16)&gt;0,"Yes","No")</f>
        <v>No</v>
      </c>
      <c r="AB16" s="151" t="str">
        <f>IF(B16="New","Yes","No")</f>
        <v>No</v>
      </c>
      <c r="AD16" s="150">
        <v>1</v>
      </c>
      <c r="AE16" s="151">
        <f t="shared" si="15"/>
        <v>0</v>
      </c>
      <c r="AG16" s="298">
        <v>1.1000000000000001</v>
      </c>
      <c r="AH16" s="203">
        <f t="shared" si="16"/>
        <v>0</v>
      </c>
      <c r="AI16" s="201">
        <f>K16*$H$16</f>
        <v>0</v>
      </c>
      <c r="AJ16" s="201">
        <f>L16*H16</f>
        <v>0</v>
      </c>
      <c r="AK16" s="201">
        <f>M16*H16</f>
        <v>0</v>
      </c>
      <c r="AL16" s="201">
        <f>N16*H16</f>
        <v>0</v>
      </c>
      <c r="AM16" s="201">
        <f>O16*H16</f>
        <v>0</v>
      </c>
      <c r="AN16" s="201">
        <f>P16*H16</f>
        <v>0</v>
      </c>
      <c r="AO16" s="201">
        <f>Q16*H16</f>
        <v>0</v>
      </c>
      <c r="AP16" s="201">
        <f>R16*H16</f>
        <v>0</v>
      </c>
      <c r="AQ16" s="201">
        <f>S16*H16</f>
        <v>0</v>
      </c>
      <c r="AR16" s="201">
        <f>T16*H16</f>
        <v>0</v>
      </c>
      <c r="AS16" s="201">
        <f>U16*H16</f>
        <v>0</v>
      </c>
      <c r="AT16" s="201">
        <f>V16*H16</f>
        <v>0</v>
      </c>
      <c r="AU16" s="201">
        <f>W16*H16</f>
        <v>0</v>
      </c>
      <c r="AV16" s="201">
        <f>X16*H16</f>
        <v>0</v>
      </c>
      <c r="AW16" s="201">
        <f>Y16*H16</f>
        <v>0</v>
      </c>
      <c r="AX16" s="208">
        <v>1</v>
      </c>
      <c r="AY16" s="271">
        <v>20</v>
      </c>
      <c r="AZ16" s="329"/>
      <c r="BA16" s="271"/>
      <c r="BB16" s="123">
        <v>8</v>
      </c>
      <c r="BC16" s="205">
        <v>2</v>
      </c>
      <c r="BD16" s="123"/>
      <c r="BE16" s="205"/>
      <c r="BF16" s="123"/>
      <c r="BG16" s="205"/>
      <c r="BH16" s="123"/>
      <c r="BI16" s="205"/>
      <c r="BK16" s="8">
        <f>IF(G16="XS",IF(SUM(K16:Y16)&gt;0,SUM(K16:Y16),0),0)*H16</f>
        <v>0</v>
      </c>
      <c r="BL16" s="8">
        <f>IF(G16="S",IF(SUM(K16:Y16)&gt;0,SUM(K16:Y16),0),0)*H16</f>
        <v>0</v>
      </c>
      <c r="BM16" s="8">
        <f>IF(G16="M",IF(SUM(K16:Y16)&gt;0,SUM(K16:Y16),0),0)*H16</f>
        <v>0</v>
      </c>
      <c r="BN16" s="8">
        <f>IF(G16="L",IF(SUM(K16:Y16)&gt;0,SUM(K16:Y16),0),0)*H16</f>
        <v>0</v>
      </c>
      <c r="BO16" s="8">
        <f>IF(G16="XL",IF(SUM(K16:Y16)&gt;0,SUM(K16:Y16),0),0)*H16</f>
        <v>0</v>
      </c>
      <c r="BP16" s="8">
        <f>IF(G16="2XL",IF(SUM(K16:Y16)&gt;0,SUM(K16:Y16),0),0)*H16</f>
        <v>0</v>
      </c>
      <c r="BQ16" s="8">
        <f>IF(G16="3XL",IF(SUM(K16:Y16)&gt;0,SUM(K16:Y16),0),0)*H16</f>
        <v>0</v>
      </c>
      <c r="BR16" s="8">
        <f>IF(G16="various",IF(SUM(K16:Y16)&gt;0,SUM(K16:Y16),0),0)*H16</f>
        <v>0</v>
      </c>
      <c r="BS16" s="8"/>
      <c r="BT16" s="95">
        <f>IF(E16="",IF(SUM(K16:Y16)&gt;0,SUM(K16:Y16),0),0)*H16</f>
        <v>0</v>
      </c>
      <c r="BU16" s="95">
        <f>IF(E16="Dual tex.",IF(SUM(K16:Y16)&gt;0,SUM(K16:Y16),0),0)*H16</f>
        <v>0</v>
      </c>
      <c r="BV16" s="95"/>
      <c r="BW16" s="8">
        <f>IF(F16="sloper",IF(SUM(K16:Y16)&gt;0,SUM(K16:Y16),0),0)*H16</f>
        <v>0</v>
      </c>
      <c r="BX16" s="8">
        <f>IF(F16="footholds",IF(SUM(K16:Y16)&gt;0,SUM(K16:Y16),0),0)*H16</f>
        <v>0</v>
      </c>
      <c r="BY16" s="8">
        <f>IF(F16="micros",IF(SUM(K16:Y16)&gt;0,SUM(K16:Y16),0),0)*H16</f>
        <v>0</v>
      </c>
      <c r="BZ16" s="8">
        <f>IF(F16="jug",IF(SUM(K16:Y16)&gt;0,SUM(K16:Y16),0),0)*H16</f>
        <v>0</v>
      </c>
      <c r="CA16" s="8">
        <f>IF(F16="ledge",IF(SUM(K16:Y16)&gt;0,SUM(K16:Y16),0),0)*H16</f>
        <v>0</v>
      </c>
      <c r="CB16" s="8">
        <f>IF(F16="edge",IF(SUM(K16:Y16)&gt;0,SUM(K16:Y16),0),0)*H16</f>
        <v>0</v>
      </c>
      <c r="CC16" s="8">
        <f>IF(F16="crimp",IF(SUM(K16:Y16)&gt;0,SUM(K16:Y16),0),0)*H16</f>
        <v>0</v>
      </c>
      <c r="CD16" s="8">
        <f>IF(F16="incut",IF(SUM(K16:Y16)&gt;0,SUM(K16:Y16),0),0)*H16</f>
        <v>0</v>
      </c>
      <c r="CE16" s="8">
        <f>IF(F16="dish",IF(SUM(K16:Y16)&gt;0,SUM(K16:Y16),0),0)*H16</f>
        <v>0</v>
      </c>
      <c r="CF16" s="8">
        <f>IF(F16="pinch",IF(SUM(K16:Y16)&gt;0,SUM(K16:Y16),0),0)*H16</f>
        <v>0</v>
      </c>
      <c r="CG16" s="8">
        <f>IF(F16="pocket",IF(SUM(K16:Y16)&gt;0,SUM(K16:Y16),0),0)*H16</f>
        <v>0</v>
      </c>
      <c r="CH16" s="8">
        <f>IF(F16="insert",IF(SUM(K16:Y16)&gt;0,SUM(K16:Y16),0),0)*H16</f>
        <v>0</v>
      </c>
      <c r="CI16" s="8">
        <f>IF(F16="feature",IF(SUM(K16:Y16)&gt;0,SUM(K16:Y16),0),0)*H16</f>
        <v>0</v>
      </c>
      <c r="CJ16" s="8">
        <f>IF(F16="scoop",IF(SUM(K16:Y16)&gt;0,SUM(K16:Y16),0),0)*H16</f>
        <v>0</v>
      </c>
      <c r="CK16" s="8">
        <f>IF(F16="positive",IF(SUM(K16:Y16)&gt;0,SUM(K16:Y16),0),0)*H16</f>
        <v>0</v>
      </c>
      <c r="CL16" s="8">
        <f>IF(F16="various",IF(SUM(K16:Y16)&gt;0,SUM(K16:Y16),0),0)*H16</f>
        <v>0</v>
      </c>
      <c r="CM16" s="8"/>
    </row>
    <row r="17" spans="1:92" s="5" customFormat="1" ht="57" customHeight="1">
      <c r="A17" s="8"/>
      <c r="B17" s="204"/>
      <c r="C17" s="8"/>
      <c r="D17" s="168" t="s">
        <v>214</v>
      </c>
      <c r="E17" s="300"/>
      <c r="F17" s="173" t="s">
        <v>171</v>
      </c>
      <c r="G17" s="96" t="s">
        <v>79</v>
      </c>
      <c r="H17" s="96">
        <v>10</v>
      </c>
      <c r="I17" s="173" t="s">
        <v>448</v>
      </c>
      <c r="J17" s="252">
        <v>68.355414400000001</v>
      </c>
      <c r="K17" s="301"/>
      <c r="L17" s="302"/>
      <c r="M17" s="375"/>
      <c r="N17" s="301"/>
      <c r="O17" s="378"/>
      <c r="P17" s="238"/>
      <c r="Q17" s="265"/>
      <c r="R17" s="238"/>
      <c r="S17" s="265"/>
      <c r="T17" s="265"/>
      <c r="U17" s="266"/>
      <c r="V17" s="266"/>
      <c r="W17" s="265"/>
      <c r="X17" s="264"/>
      <c r="Y17" s="264"/>
      <c r="Z17" s="315">
        <f>SUM(K17:Y17)*J17</f>
        <v>0</v>
      </c>
      <c r="AA17" s="95" t="str">
        <f t="shared" si="18"/>
        <v>No</v>
      </c>
      <c r="AB17" s="303" t="str">
        <f>IF(B17="New","Yes","No")</f>
        <v>No</v>
      </c>
      <c r="AD17" s="150">
        <v>1</v>
      </c>
      <c r="AE17" s="151">
        <f t="shared" si="15"/>
        <v>0</v>
      </c>
      <c r="AG17" s="298">
        <v>1.85</v>
      </c>
      <c r="AH17" s="203">
        <f t="shared" si="16"/>
        <v>0</v>
      </c>
      <c r="AI17" s="201">
        <f>K17*H17</f>
        <v>0</v>
      </c>
      <c r="AJ17" s="201">
        <f>L17*H17</f>
        <v>0</v>
      </c>
      <c r="AK17" s="201">
        <f>M17*H17</f>
        <v>0</v>
      </c>
      <c r="AL17" s="201">
        <f>N17*H17</f>
        <v>0</v>
      </c>
      <c r="AM17" s="201">
        <f>O17*H17</f>
        <v>0</v>
      </c>
      <c r="AN17" s="201">
        <f>P17*H17</f>
        <v>0</v>
      </c>
      <c r="AO17" s="201">
        <f>Q17*H17</f>
        <v>0</v>
      </c>
      <c r="AP17" s="201">
        <f>R17*H17</f>
        <v>0</v>
      </c>
      <c r="AQ17" s="201">
        <f>S17*H17</f>
        <v>0</v>
      </c>
      <c r="AR17" s="201">
        <f>T17*H17</f>
        <v>0</v>
      </c>
      <c r="AS17" s="201">
        <f>U17*H17</f>
        <v>0</v>
      </c>
      <c r="AT17" s="201">
        <f>V17*H17</f>
        <v>0</v>
      </c>
      <c r="AU17" s="201">
        <f>W17*H17</f>
        <v>0</v>
      </c>
      <c r="AV17" s="201">
        <f>X17*H17</f>
        <v>0</v>
      </c>
      <c r="AW17" s="201">
        <f>Y17*H17</f>
        <v>0</v>
      </c>
      <c r="AX17" s="98">
        <v>1</v>
      </c>
      <c r="AY17" s="271">
        <v>26</v>
      </c>
      <c r="AZ17" s="329"/>
      <c r="BA17" s="271"/>
      <c r="BB17" s="123">
        <v>5</v>
      </c>
      <c r="BC17" s="205">
        <v>5</v>
      </c>
      <c r="BD17" s="123"/>
      <c r="BE17" s="205"/>
      <c r="BF17" s="123"/>
      <c r="BG17" s="205"/>
      <c r="BH17" s="123"/>
      <c r="BI17" s="205"/>
      <c r="BK17" s="8">
        <f>IF(G17="XS",IF(SUM(K17:Y17)&gt;0,SUM(K17:Y17),0),0)*H17</f>
        <v>0</v>
      </c>
      <c r="BL17" s="8">
        <f>IF(G17="S",IF(SUM(K17:Y17)&gt;0,SUM(K17:Y17),0),0)*H17</f>
        <v>0</v>
      </c>
      <c r="BM17" s="8">
        <f>IF(G17="M",IF(SUM(K17:Y17)&gt;0,SUM(K17:Y17),0),0)*H17</f>
        <v>0</v>
      </c>
      <c r="BN17" s="8">
        <f>IF(G17="L",IF(SUM(K17:Y17)&gt;0,SUM(K17:Y17),0),0)*H17</f>
        <v>0</v>
      </c>
      <c r="BO17" s="8">
        <f>IF(G17="XL",IF(SUM(K17:Y17)&gt;0,SUM(K17:Y17),0),0)*H17</f>
        <v>0</v>
      </c>
      <c r="BP17" s="8">
        <f>IF(G17="2XL",IF(SUM(K17:Y17)&gt;0,SUM(K17:Y17),0),0)*H17</f>
        <v>0</v>
      </c>
      <c r="BQ17" s="8">
        <f>IF(G17="3XL",IF(SUM(K17:Y17)&gt;0,SUM(K17:Y17),0),0)*H17</f>
        <v>0</v>
      </c>
      <c r="BR17" s="8">
        <f>IF(G17="various",IF(SUM(K17:Y17)&gt;0,SUM(K17:Y17),0),0)*H17</f>
        <v>0</v>
      </c>
      <c r="BS17" s="8"/>
      <c r="BT17" s="95">
        <f>IF(E17="",IF(SUM(K17:Y17)&gt;0,SUM(K17:Y17),0),0)*H17</f>
        <v>0</v>
      </c>
      <c r="BU17" s="95">
        <f>IF(E17="Dual tex.",IF(SUM(K17:Y17)&gt;0,SUM(K17:Y17),0),0)*H17</f>
        <v>0</v>
      </c>
      <c r="BV17" s="95"/>
      <c r="BW17" s="8">
        <f>IF(F17="sloper",IF(SUM(K17:Y17)&gt;0,SUM(K17:Y17),0),0)*H17</f>
        <v>0</v>
      </c>
      <c r="BX17" s="8">
        <f>IF(F17="footholds",IF(SUM(K17:Y17)&gt;0,SUM(K17:Y17),0),0)*H17</f>
        <v>0</v>
      </c>
      <c r="BY17" s="8">
        <f>IF(F17="micros",IF(SUM(K17:Y17)&gt;0,SUM(K17:Y17),0),0)*H17</f>
        <v>0</v>
      </c>
      <c r="BZ17" s="8">
        <f>IF(F17="jug",IF(SUM(K17:Y17)&gt;0,SUM(K17:Y17),0),0)*H17</f>
        <v>0</v>
      </c>
      <c r="CA17" s="8">
        <f>IF(F17="ledge",IF(SUM(K17:Y17)&gt;0,SUM(K17:Y17),0),0)*H17</f>
        <v>0</v>
      </c>
      <c r="CB17" s="8">
        <f>IF(F17="edge",IF(SUM(K17:Y17)&gt;0,SUM(K17:Y17),0),0)*H17</f>
        <v>0</v>
      </c>
      <c r="CC17" s="8">
        <f>IF(F17="crimp",IF(SUM(K17:Y17)&gt;0,SUM(K17:Y17),0),0)*H17</f>
        <v>0</v>
      </c>
      <c r="CD17" s="8">
        <f>IF(F17="incut",IF(SUM(K17:Y17)&gt;0,SUM(K17:Y17),0),0)*H17</f>
        <v>0</v>
      </c>
      <c r="CE17" s="8">
        <f>IF(F17="dish",IF(SUM(K17:Y17)&gt;0,SUM(K17:Y17),0),0)*H17</f>
        <v>0</v>
      </c>
      <c r="CF17" s="8">
        <f>IF(F17="pinch",IF(SUM(K17:Y17)&gt;0,SUM(K17:Y17),0),0)*H17</f>
        <v>0</v>
      </c>
      <c r="CG17" s="8">
        <f>IF(F17="pocket",IF(SUM(K17:Y17)&gt;0,SUM(K17:Y17),0),0)*H17</f>
        <v>0</v>
      </c>
      <c r="CH17" s="8">
        <f>IF(F17="insert",IF(SUM(K17:Y17)&gt;0,SUM(K17:Y17),0),0)*H17</f>
        <v>0</v>
      </c>
      <c r="CI17" s="8">
        <f>IF(F17="feature",IF(SUM(K17:Y17)&gt;0,SUM(K17:Y17),0),0)*H17</f>
        <v>0</v>
      </c>
      <c r="CJ17" s="8">
        <f>IF(F17="scoop",IF(SUM(K17:Y17)&gt;0,SUM(K17:Y17),0),0)*H17</f>
        <v>0</v>
      </c>
      <c r="CK17" s="8">
        <f>IF(F17="positive",IF(SUM(K17:Y17)&gt;0,SUM(K17:Y17),0),0)*H17</f>
        <v>0</v>
      </c>
      <c r="CL17" s="8">
        <f>IF(F17="various",IF(SUM(K17:Y17)&gt;0,SUM(K17:Y17),0),0)*H17</f>
        <v>0</v>
      </c>
      <c r="CM17" s="8"/>
      <c r="CN17" s="469"/>
    </row>
    <row r="18" spans="1:92" s="5" customFormat="1" ht="57" customHeight="1">
      <c r="A18" s="8"/>
      <c r="B18" s="204"/>
      <c r="C18" s="8"/>
      <c r="D18" s="250" t="s">
        <v>215</v>
      </c>
      <c r="E18" s="207"/>
      <c r="F18" s="251" t="s">
        <v>82</v>
      </c>
      <c r="G18" s="208" t="s">
        <v>79</v>
      </c>
      <c r="H18" s="208">
        <v>10</v>
      </c>
      <c r="I18" s="251" t="s">
        <v>448</v>
      </c>
      <c r="J18" s="253">
        <v>74.564089599999988</v>
      </c>
      <c r="K18" s="118"/>
      <c r="L18" s="211"/>
      <c r="M18" s="374"/>
      <c r="N18" s="118"/>
      <c r="O18" s="377"/>
      <c r="P18" s="212"/>
      <c r="Q18" s="136"/>
      <c r="R18" s="212"/>
      <c r="S18" s="136"/>
      <c r="T18" s="136"/>
      <c r="U18" s="137"/>
      <c r="V18" s="137"/>
      <c r="W18" s="136"/>
      <c r="X18" s="136"/>
      <c r="Y18" s="136"/>
      <c r="Z18" s="209">
        <f>SUM(K18:Y18)*J18</f>
        <v>0</v>
      </c>
      <c r="AA18" s="210" t="str">
        <f t="shared" si="18"/>
        <v>No</v>
      </c>
      <c r="AB18" s="151" t="str">
        <f>IF(B18="New","Yes","No")</f>
        <v>No</v>
      </c>
      <c r="AD18" s="150">
        <v>1</v>
      </c>
      <c r="AE18" s="151">
        <f t="shared" si="15"/>
        <v>0</v>
      </c>
      <c r="AG18" s="298">
        <v>2.2999999999999998</v>
      </c>
      <c r="AH18" s="203">
        <f t="shared" si="16"/>
        <v>0</v>
      </c>
      <c r="AI18" s="201">
        <f>K18*H18</f>
        <v>0</v>
      </c>
      <c r="AJ18" s="201">
        <f>L18*H18</f>
        <v>0</v>
      </c>
      <c r="AK18" s="201">
        <f>M18*H18</f>
        <v>0</v>
      </c>
      <c r="AL18" s="201">
        <f>N18*H18</f>
        <v>0</v>
      </c>
      <c r="AM18" s="201">
        <f>O18*H18</f>
        <v>0</v>
      </c>
      <c r="AN18" s="201">
        <f>P18*H18</f>
        <v>0</v>
      </c>
      <c r="AO18" s="201">
        <f>Q18*H18</f>
        <v>0</v>
      </c>
      <c r="AP18" s="201">
        <f>R18*H18</f>
        <v>0</v>
      </c>
      <c r="AQ18" s="201">
        <f>S18*H18</f>
        <v>0</v>
      </c>
      <c r="AR18" s="201">
        <f>T18*H18</f>
        <v>0</v>
      </c>
      <c r="AS18" s="201">
        <f>U18*H18</f>
        <v>0</v>
      </c>
      <c r="AT18" s="201">
        <f>V18*H18</f>
        <v>0</v>
      </c>
      <c r="AU18" s="201">
        <f>W18*H18</f>
        <v>0</v>
      </c>
      <c r="AV18" s="201">
        <f>X18*H18</f>
        <v>0</v>
      </c>
      <c r="AW18" s="201">
        <f>Y18*H18</f>
        <v>0</v>
      </c>
      <c r="AX18" s="98">
        <v>1</v>
      </c>
      <c r="AY18" s="271">
        <v>21</v>
      </c>
      <c r="AZ18" s="329"/>
      <c r="BA18" s="271"/>
      <c r="BB18" s="123">
        <v>5</v>
      </c>
      <c r="BC18" s="205">
        <v>5</v>
      </c>
      <c r="BD18" s="123"/>
      <c r="BE18" s="205"/>
      <c r="BF18" s="123"/>
      <c r="BG18" s="205"/>
      <c r="BH18" s="123"/>
      <c r="BI18" s="205"/>
      <c r="BK18" s="8">
        <f>IF(G18="XS",IF(SUM(K18:Y18)&gt;0,SUM(K18:Y18),0),0)*H18</f>
        <v>0</v>
      </c>
      <c r="BL18" s="8">
        <f>IF(G18="S",IF(SUM(K18:Y18)&gt;0,SUM(K18:Y18),0),0)*H18</f>
        <v>0</v>
      </c>
      <c r="BM18" s="8">
        <f>IF(G18="M",IF(SUM(K18:Y18)&gt;0,SUM(K18:Y18),0),0)*H18</f>
        <v>0</v>
      </c>
      <c r="BN18" s="8">
        <f>IF(G18="L",IF(SUM(K18:Y18)&gt;0,SUM(K18:Y18),0),0)*H18</f>
        <v>0</v>
      </c>
      <c r="BO18" s="8">
        <f>IF(G18="XL",IF(SUM(K18:Y18)&gt;0,SUM(K18:Y18),0),0)*H18</f>
        <v>0</v>
      </c>
      <c r="BP18" s="8">
        <f>IF(G18="2XL",IF(SUM(K18:Y18)&gt;0,SUM(K18:Y18),0),0)*H18</f>
        <v>0</v>
      </c>
      <c r="BQ18" s="8">
        <f>IF(G18="3XL",IF(SUM(K18:Y18)&gt;0,SUM(K18:Y18),0),0)*H18</f>
        <v>0</v>
      </c>
      <c r="BR18" s="8">
        <f>IF(G18="various",IF(SUM(K18:Y18)&gt;0,SUM(K18:Y18),0),0)*H18</f>
        <v>0</v>
      </c>
      <c r="BS18" s="8"/>
      <c r="BT18" s="95">
        <f>IF(E18="",IF(SUM(K18:Y18)&gt;0,SUM(K18:Y18),0),0)*H18</f>
        <v>0</v>
      </c>
      <c r="BU18" s="95">
        <f>IF(E18="Dual tex.",IF(SUM(K18:Y18)&gt;0,SUM(K18:Y18),0),0)*H18</f>
        <v>0</v>
      </c>
      <c r="BV18" s="95"/>
      <c r="BW18" s="8">
        <f>IF(F18="sloper",IF(SUM(K18:Y18)&gt;0,SUM(K18:Y18),0),0)*H18</f>
        <v>0</v>
      </c>
      <c r="BX18" s="8">
        <f>IF(F18="footholds",IF(SUM(K18:Y18)&gt;0,SUM(K18:Y18),0),0)*H18</f>
        <v>0</v>
      </c>
      <c r="BY18" s="8">
        <f>IF(F18="micros",IF(SUM(K18:Y18)&gt;0,SUM(K18:Y18),0),0)*H18</f>
        <v>0</v>
      </c>
      <c r="BZ18" s="8">
        <f>IF(F18="jug",IF(SUM(K18:Y18)&gt;0,SUM(K18:Y18),0),0)*H18</f>
        <v>0</v>
      </c>
      <c r="CA18" s="8">
        <f>IF(F18="ledge",IF(SUM(K18:Y18)&gt;0,SUM(K18:Y18),0),0)*H18</f>
        <v>0</v>
      </c>
      <c r="CB18" s="8">
        <f>IF(F18="edge",IF(SUM(K18:Y18)&gt;0,SUM(K18:Y18),0),0)*H18</f>
        <v>0</v>
      </c>
      <c r="CC18" s="8">
        <f>IF(F18="crimp",IF(SUM(K18:Y18)&gt;0,SUM(K18:Y18),0),0)*H18</f>
        <v>0</v>
      </c>
      <c r="CD18" s="8">
        <f>IF(F18="incut",IF(SUM(K18:Y18)&gt;0,SUM(K18:Y18),0),0)*H18</f>
        <v>0</v>
      </c>
      <c r="CE18" s="8">
        <f>IF(F18="dish",IF(SUM(K18:Y18)&gt;0,SUM(K18:Y18),0),0)*H18</f>
        <v>0</v>
      </c>
      <c r="CF18" s="8">
        <f>IF(F18="pinch",IF(SUM(K18:Y18)&gt;0,SUM(K18:Y18),0),0)*H18</f>
        <v>0</v>
      </c>
      <c r="CG18" s="8">
        <f>IF(F18="pocket",IF(SUM(K18:Y18)&gt;0,SUM(K18:Y18),0),0)*H18</f>
        <v>0</v>
      </c>
      <c r="CH18" s="8">
        <f>IF(F18="insert",IF(SUM(K18:Y18)&gt;0,SUM(K18:Y18),0),0)*H18</f>
        <v>0</v>
      </c>
      <c r="CI18" s="8">
        <f>IF(F18="feature",IF(SUM(K18:Y18)&gt;0,SUM(K18:Y18),0),0)*H18</f>
        <v>0</v>
      </c>
      <c r="CJ18" s="8">
        <f>IF(F18="scoop",IF(SUM(K18:Y18)&gt;0,SUM(K18:Y18),0),0)*H18</f>
        <v>0</v>
      </c>
      <c r="CK18" s="8">
        <f>IF(F18="positive",IF(SUM(K18:Y18)&gt;0,SUM(K18:Y18),0),0)*H18</f>
        <v>0</v>
      </c>
      <c r="CL18" s="8">
        <f>IF(F18="various",IF(SUM(K18:Y18)&gt;0,SUM(K18:Y18),0),0)*H18</f>
        <v>0</v>
      </c>
      <c r="CM18" s="8"/>
      <c r="CN18" s="469"/>
    </row>
    <row r="19" spans="1:92" s="5" customFormat="1" ht="57" customHeight="1">
      <c r="A19" s="8"/>
      <c r="B19" s="204"/>
      <c r="C19" s="8"/>
      <c r="D19" s="168" t="s">
        <v>216</v>
      </c>
      <c r="E19" s="300"/>
      <c r="F19" s="173" t="s">
        <v>82</v>
      </c>
      <c r="G19" s="96" t="s">
        <v>79</v>
      </c>
      <c r="H19" s="96">
        <v>10</v>
      </c>
      <c r="I19" s="173" t="s">
        <v>448</v>
      </c>
      <c r="J19" s="252">
        <v>78.703206400000013</v>
      </c>
      <c r="K19" s="301"/>
      <c r="L19" s="302"/>
      <c r="M19" s="375"/>
      <c r="N19" s="301"/>
      <c r="O19" s="378"/>
      <c r="P19" s="238"/>
      <c r="Q19" s="265"/>
      <c r="R19" s="238"/>
      <c r="S19" s="265"/>
      <c r="T19" s="265"/>
      <c r="U19" s="266"/>
      <c r="V19" s="266"/>
      <c r="W19" s="265"/>
      <c r="X19" s="265"/>
      <c r="Y19" s="265"/>
      <c r="Z19" s="206">
        <f>SUM(K19:Y19)*J19</f>
        <v>0</v>
      </c>
      <c r="AA19" s="95" t="str">
        <f>IF(SUM(K19:Y19)&gt;0,"Yes","No")</f>
        <v>No</v>
      </c>
      <c r="AB19" s="303" t="str">
        <f>IF(B19="New","Yes","No")</f>
        <v>No</v>
      </c>
      <c r="AD19" s="150">
        <v>1</v>
      </c>
      <c r="AE19" s="151">
        <f t="shared" si="15"/>
        <v>0</v>
      </c>
      <c r="AG19" s="298">
        <v>2.6</v>
      </c>
      <c r="AH19" s="203">
        <f t="shared" si="16"/>
        <v>0</v>
      </c>
      <c r="AI19" s="201">
        <f>K19*H19</f>
        <v>0</v>
      </c>
      <c r="AJ19" s="201">
        <f>L19*H19</f>
        <v>0</v>
      </c>
      <c r="AK19" s="201">
        <f>M19*H19</f>
        <v>0</v>
      </c>
      <c r="AL19" s="201">
        <f>N19*H19</f>
        <v>0</v>
      </c>
      <c r="AM19" s="201">
        <f>O19*H19</f>
        <v>0</v>
      </c>
      <c r="AN19" s="201">
        <f>P19*H19</f>
        <v>0</v>
      </c>
      <c r="AO19" s="201">
        <f>Q19*H19</f>
        <v>0</v>
      </c>
      <c r="AP19" s="201">
        <f>R19*H19</f>
        <v>0</v>
      </c>
      <c r="AQ19" s="201">
        <f>S19*H19</f>
        <v>0</v>
      </c>
      <c r="AR19" s="201">
        <f>T19*H19</f>
        <v>0</v>
      </c>
      <c r="AS19" s="201">
        <f>U19*H19</f>
        <v>0</v>
      </c>
      <c r="AT19" s="201">
        <f>V19*H19</f>
        <v>0</v>
      </c>
      <c r="AU19" s="201">
        <f>W19*H19</f>
        <v>0</v>
      </c>
      <c r="AV19" s="201">
        <f>X19*H19</f>
        <v>0</v>
      </c>
      <c r="AW19" s="201">
        <f>Y19*H19</f>
        <v>0</v>
      </c>
      <c r="AX19" s="98">
        <v>1</v>
      </c>
      <c r="AY19" s="271">
        <v>23</v>
      </c>
      <c r="AZ19" s="329"/>
      <c r="BA19" s="271"/>
      <c r="BB19" s="123">
        <v>6</v>
      </c>
      <c r="BC19" s="205">
        <v>4</v>
      </c>
      <c r="BD19" s="123"/>
      <c r="BE19" s="205"/>
      <c r="BF19" s="123"/>
      <c r="BG19" s="205"/>
      <c r="BH19" s="123"/>
      <c r="BI19" s="205"/>
      <c r="BK19" s="8">
        <f>IF(G19="XS",IF(SUM(K19:Y19)&gt;0,SUM(K19:Y19),0),0)*H19</f>
        <v>0</v>
      </c>
      <c r="BL19" s="8">
        <f>IF(G19="S",IF(SUM(K19:Y19)&gt;0,SUM(K19:Y19),0),0)*H19</f>
        <v>0</v>
      </c>
      <c r="BM19" s="8">
        <f>IF(G19="M",IF(SUM(K19:Y19)&gt;0,SUM(K19:Y19),0),0)*H19</f>
        <v>0</v>
      </c>
      <c r="BN19" s="8">
        <f>IF(G19="L",IF(SUM(K19:Y19)&gt;0,SUM(K19:Y19),0),0)*H19</f>
        <v>0</v>
      </c>
      <c r="BO19" s="8">
        <f>IF(G19="XL",IF(SUM(K19:Y19)&gt;0,SUM(K19:Y19),0),0)*H19</f>
        <v>0</v>
      </c>
      <c r="BP19" s="8">
        <f>IF(G19="2XL",IF(SUM(K19:Y19)&gt;0,SUM(K19:Y19),0),0)*H19</f>
        <v>0</v>
      </c>
      <c r="BQ19" s="8">
        <f>IF(G19="3XL",IF(SUM(K19:Y19)&gt;0,SUM(K19:Y19),0),0)*H19</f>
        <v>0</v>
      </c>
      <c r="BR19" s="8">
        <f>IF(G19="various",IF(SUM(K19:Y19)&gt;0,SUM(K19:Y19),0),0)*H19</f>
        <v>0</v>
      </c>
      <c r="BS19" s="8"/>
      <c r="BT19" s="95">
        <f>IF(E19="",IF(SUM(K19:Y19)&gt;0,SUM(K19:Y19),0),0)*H19</f>
        <v>0</v>
      </c>
      <c r="BU19" s="95">
        <f>IF(E19="Dual tex.",IF(SUM(K19:Y19)&gt;0,SUM(K19:Y19),0),0)*H19</f>
        <v>0</v>
      </c>
      <c r="BV19" s="95"/>
      <c r="BW19" s="8">
        <f>IF(F19="sloper",IF(SUM(K19:Y19)&gt;0,SUM(K19:Y19),0),0)*H19</f>
        <v>0</v>
      </c>
      <c r="BX19" s="8">
        <f>IF(F19="footholds",IF(SUM(K19:Y19)&gt;0,SUM(K19:Y19),0),0)*H19</f>
        <v>0</v>
      </c>
      <c r="BY19" s="8">
        <f>IF(F19="micros",IF(SUM(K19:Y19)&gt;0,SUM(K19:Y19),0),0)*H19</f>
        <v>0</v>
      </c>
      <c r="BZ19" s="8">
        <f>IF(F19="jug",IF(SUM(K19:Y19)&gt;0,SUM(K19:Y19),0),0)*H19</f>
        <v>0</v>
      </c>
      <c r="CA19" s="8">
        <f>IF(F19="ledge",IF(SUM(K19:Y19)&gt;0,SUM(K19:Y19),0),0)*H19</f>
        <v>0</v>
      </c>
      <c r="CB19" s="8">
        <f>IF(F19="edge",IF(SUM(K19:Y19)&gt;0,SUM(K19:Y19),0),0)*H19</f>
        <v>0</v>
      </c>
      <c r="CC19" s="8">
        <f>IF(F19="crimp",IF(SUM(K19:Y19)&gt;0,SUM(K19:Y19),0),0)*H19</f>
        <v>0</v>
      </c>
      <c r="CD19" s="8">
        <f>IF(F19="incut",IF(SUM(K19:Y19)&gt;0,SUM(K19:Y19),0),0)*H19</f>
        <v>0</v>
      </c>
      <c r="CE19" s="8">
        <f>IF(F19="dish",IF(SUM(K19:Y19)&gt;0,SUM(K19:Y19),0),0)*H19</f>
        <v>0</v>
      </c>
      <c r="CF19" s="8">
        <f>IF(F19="pinch",IF(SUM(K19:Y19)&gt;0,SUM(K19:Y19),0),0)*H19</f>
        <v>0</v>
      </c>
      <c r="CG19" s="8">
        <f>IF(F19="pocket",IF(SUM(K19:Y19)&gt;0,SUM(K19:Y19),0),0)*H19</f>
        <v>0</v>
      </c>
      <c r="CH19" s="8">
        <f>IF(F19="insert",IF(SUM(K19:Y19)&gt;0,SUM(K19:Y19),0),0)*H19</f>
        <v>0</v>
      </c>
      <c r="CI19" s="8">
        <f>IF(F19="feature",IF(SUM(K19:Y19)&gt;0,SUM(K19:Y19),0),0)*H19</f>
        <v>0</v>
      </c>
      <c r="CJ19" s="8">
        <f>IF(F19="scoop",IF(SUM(K19:Y19)&gt;0,SUM(K19:Y19),0),0)*H19</f>
        <v>0</v>
      </c>
      <c r="CK19" s="8">
        <f>IF(F19="positive",IF(SUM(K19:Y19)&gt;0,SUM(K19:Y19),0),0)*H19</f>
        <v>0</v>
      </c>
      <c r="CL19" s="8">
        <f>IF(F19="various",IF(SUM(K19:Y19)&gt;0,SUM(K19:Y19),0),0)*H19</f>
        <v>0</v>
      </c>
      <c r="CM19" s="8"/>
      <c r="CN19" s="313"/>
    </row>
    <row r="20" spans="1:92" s="7" customFormat="1" ht="57" customHeight="1">
      <c r="A20" s="95"/>
      <c r="B20" s="204"/>
      <c r="C20" s="8"/>
      <c r="D20" s="250" t="s">
        <v>217</v>
      </c>
      <c r="E20" s="207"/>
      <c r="F20" s="251" t="s">
        <v>82</v>
      </c>
      <c r="G20" s="208" t="s">
        <v>26</v>
      </c>
      <c r="H20" s="208">
        <v>8</v>
      </c>
      <c r="I20" s="251" t="s">
        <v>448</v>
      </c>
      <c r="J20" s="253">
        <v>101.91825279999999</v>
      </c>
      <c r="K20" s="118"/>
      <c r="L20" s="211"/>
      <c r="M20" s="374"/>
      <c r="N20" s="118"/>
      <c r="O20" s="377"/>
      <c r="P20" s="212"/>
      <c r="Q20" s="136"/>
      <c r="R20" s="212"/>
      <c r="S20" s="136"/>
      <c r="T20" s="136"/>
      <c r="U20" s="137"/>
      <c r="V20" s="137"/>
      <c r="W20" s="136"/>
      <c r="X20" s="136"/>
      <c r="Y20" s="136"/>
      <c r="Z20" s="209">
        <f>SUM(K20:Y20)*J20</f>
        <v>0</v>
      </c>
      <c r="AA20" s="210" t="str">
        <f t="shared" si="18"/>
        <v>No</v>
      </c>
      <c r="AB20" s="151" t="str">
        <f>IF(B20="New","Yes","No")</f>
        <v>No</v>
      </c>
      <c r="AC20" s="5"/>
      <c r="AD20" s="150">
        <v>1</v>
      </c>
      <c r="AE20" s="151">
        <f t="shared" si="15"/>
        <v>0</v>
      </c>
      <c r="AG20" s="298">
        <v>4.3</v>
      </c>
      <c r="AH20" s="203">
        <f t="shared" si="16"/>
        <v>0</v>
      </c>
      <c r="AI20" s="201">
        <f>K20*H20</f>
        <v>0</v>
      </c>
      <c r="AJ20" s="201">
        <f>L20*H20</f>
        <v>0</v>
      </c>
      <c r="AK20" s="201">
        <f>M20*H20</f>
        <v>0</v>
      </c>
      <c r="AL20" s="201">
        <f>N20*H20</f>
        <v>0</v>
      </c>
      <c r="AM20" s="201">
        <f>O20*H20</f>
        <v>0</v>
      </c>
      <c r="AN20" s="201">
        <f>P20*H20</f>
        <v>0</v>
      </c>
      <c r="AO20" s="201">
        <f>Q20*H20</f>
        <v>0</v>
      </c>
      <c r="AP20" s="201">
        <f>R20*H20</f>
        <v>0</v>
      </c>
      <c r="AQ20" s="201">
        <f>S20*H20</f>
        <v>0</v>
      </c>
      <c r="AR20" s="201">
        <f>T20*H20</f>
        <v>0</v>
      </c>
      <c r="AS20" s="201">
        <f>U20*H20</f>
        <v>0</v>
      </c>
      <c r="AT20" s="201">
        <f>V20*H20</f>
        <v>0</v>
      </c>
      <c r="AU20" s="201">
        <f>W20*H20</f>
        <v>0</v>
      </c>
      <c r="AV20" s="201">
        <f>X20*H20</f>
        <v>0</v>
      </c>
      <c r="AW20" s="201">
        <f>Y20*H20</f>
        <v>0</v>
      </c>
      <c r="AX20" s="98">
        <v>1</v>
      </c>
      <c r="AY20" s="271">
        <v>24</v>
      </c>
      <c r="AZ20" s="329"/>
      <c r="BA20" s="271"/>
      <c r="BB20" s="123">
        <v>5</v>
      </c>
      <c r="BC20" s="205">
        <v>3</v>
      </c>
      <c r="BD20" s="123"/>
      <c r="BE20" s="205"/>
      <c r="BF20" s="123"/>
      <c r="BG20" s="205"/>
      <c r="BH20" s="123"/>
      <c r="BI20" s="205"/>
      <c r="BK20" s="8">
        <f>IF(G20="XS",IF(SUM(K20:Y20)&gt;0,SUM(K20:Y20),0),0)*H20</f>
        <v>0</v>
      </c>
      <c r="BL20" s="8">
        <f>IF(G20="S",IF(SUM(K20:Y20)&gt;0,SUM(K20:Y20),0),0)*H20</f>
        <v>0</v>
      </c>
      <c r="BM20" s="8">
        <f>IF(G20="M",IF(SUM(K20:Y20)&gt;0,SUM(K20:Y20),0),0)*H20</f>
        <v>0</v>
      </c>
      <c r="BN20" s="8">
        <f>IF(G20="L",IF(SUM(K20:Y20)&gt;0,SUM(K20:Y20),0),0)*H20</f>
        <v>0</v>
      </c>
      <c r="BO20" s="8">
        <f>IF(G20="XL",IF(SUM(K20:Y20)&gt;0,SUM(K20:Y20),0),0)*H20</f>
        <v>0</v>
      </c>
      <c r="BP20" s="8">
        <f>IF(G20="2XL",IF(SUM(K20:Y20)&gt;0,SUM(K20:Y20),0),0)*H20</f>
        <v>0</v>
      </c>
      <c r="BQ20" s="8">
        <f>IF(G20="3XL",IF(SUM(K20:Y20)&gt;0,SUM(K20:Y20),0),0)*H20</f>
        <v>0</v>
      </c>
      <c r="BR20" s="8">
        <f>IF(G20="various",IF(SUM(K20:Y20)&gt;0,SUM(K20:Y20),0),0)*H20</f>
        <v>0</v>
      </c>
      <c r="BS20" s="8"/>
      <c r="BT20" s="95">
        <f>IF(E20="",IF(SUM(K20:Y20)&gt;0,SUM(K20:Y20),0),0)*H20</f>
        <v>0</v>
      </c>
      <c r="BU20" s="95">
        <f>IF(E20="Dual tex.",IF(SUM(K20:Y20)&gt;0,SUM(K20:Y20),0),0)*H20</f>
        <v>0</v>
      </c>
      <c r="BV20" s="95"/>
      <c r="BW20" s="8">
        <f>IF(F20="sloper",IF(SUM(K20:Y20)&gt;0,SUM(K20:Y20),0),0)*H20</f>
        <v>0</v>
      </c>
      <c r="BX20" s="8">
        <f>IF(F20="footholds",IF(SUM(K20:Y20)&gt;0,SUM(K20:Y20),0),0)*H20</f>
        <v>0</v>
      </c>
      <c r="BY20" s="8">
        <f>IF(F20="micros",IF(SUM(K20:Y20)&gt;0,SUM(K20:Y20),0),0)*H20</f>
        <v>0</v>
      </c>
      <c r="BZ20" s="8">
        <f>IF(F20="jug",IF(SUM(K20:Y20)&gt;0,SUM(K20:Y20),0),0)*H20</f>
        <v>0</v>
      </c>
      <c r="CA20" s="8">
        <f>IF(F20="ledge",IF(SUM(K20:Y20)&gt;0,SUM(K20:Y20),0),0)*H20</f>
        <v>0</v>
      </c>
      <c r="CB20" s="8">
        <f>IF(F20="edge",IF(SUM(K20:Y20)&gt;0,SUM(K20:Y20),0),0)*H20</f>
        <v>0</v>
      </c>
      <c r="CC20" s="8">
        <f>IF(F20="crimp",IF(SUM(K20:Y20)&gt;0,SUM(K20:Y20),0),0)*H20</f>
        <v>0</v>
      </c>
      <c r="CD20" s="8">
        <f>IF(F20="incut",IF(SUM(K20:Y20)&gt;0,SUM(K20:Y20),0),0)*H20</f>
        <v>0</v>
      </c>
      <c r="CE20" s="8">
        <f>IF(F20="dish",IF(SUM(K20:Y20)&gt;0,SUM(K20:Y20),0),0)*H20</f>
        <v>0</v>
      </c>
      <c r="CF20" s="8">
        <f>IF(F20="pinch",IF(SUM(K20:Y20)&gt;0,SUM(K20:Y20),0),0)*H20</f>
        <v>0</v>
      </c>
      <c r="CG20" s="8">
        <f>IF(F20="pocket",IF(SUM(K20:Y20)&gt;0,SUM(K20:Y20),0),0)*H20</f>
        <v>0</v>
      </c>
      <c r="CH20" s="8">
        <f>IF(F20="insert",IF(SUM(K20:Y20)&gt;0,SUM(K20:Y20),0),0)*H20</f>
        <v>0</v>
      </c>
      <c r="CI20" s="8">
        <f>IF(F20="feature",IF(SUM(K20:Y20)&gt;0,SUM(K20:Y20),0),0)*H20</f>
        <v>0</v>
      </c>
      <c r="CJ20" s="8">
        <f>IF(F20="scoop",IF(SUM(K20:Y20)&gt;0,SUM(K20:Y20),0),0)*H20</f>
        <v>0</v>
      </c>
      <c r="CK20" s="8">
        <f>IF(F20="positive",IF(SUM(K20:Y20)&gt;0,SUM(K20:Y20),0),0)*H20</f>
        <v>0</v>
      </c>
      <c r="CL20" s="8">
        <f>IF(F20="various",IF(SUM(K20:Y20)&gt;0,SUM(K20:Y20),0),0)*H20</f>
        <v>0</v>
      </c>
      <c r="CM20" s="8"/>
      <c r="CN20" s="313"/>
    </row>
    <row r="21" spans="1:92" s="7" customFormat="1" ht="57" customHeight="1">
      <c r="A21" s="95"/>
      <c r="B21" s="204"/>
      <c r="C21" s="8"/>
      <c r="D21" s="168" t="s">
        <v>218</v>
      </c>
      <c r="E21" s="300"/>
      <c r="F21" s="173" t="s">
        <v>82</v>
      </c>
      <c r="G21" s="96" t="s">
        <v>26</v>
      </c>
      <c r="H21" s="96">
        <v>8</v>
      </c>
      <c r="I21" s="173" t="s">
        <v>448</v>
      </c>
      <c r="J21" s="252">
        <v>122.6138368</v>
      </c>
      <c r="K21" s="301"/>
      <c r="L21" s="302"/>
      <c r="M21" s="375"/>
      <c r="N21" s="301"/>
      <c r="O21" s="378"/>
      <c r="P21" s="238"/>
      <c r="Q21" s="265"/>
      <c r="R21" s="238"/>
      <c r="S21" s="265"/>
      <c r="T21" s="265"/>
      <c r="U21" s="266"/>
      <c r="V21" s="266"/>
      <c r="W21" s="265"/>
      <c r="X21" s="265"/>
      <c r="Y21" s="265"/>
      <c r="Z21" s="206">
        <f>SUM(K21:Y21)*J21</f>
        <v>0</v>
      </c>
      <c r="AA21" s="95" t="str">
        <f t="shared" si="18"/>
        <v>No</v>
      </c>
      <c r="AB21" s="303" t="str">
        <f>IF(B21="New","Yes","No")</f>
        <v>No</v>
      </c>
      <c r="AC21" s="5"/>
      <c r="AD21" s="150">
        <v>1</v>
      </c>
      <c r="AE21" s="151">
        <f t="shared" si="15"/>
        <v>0</v>
      </c>
      <c r="AG21" s="298">
        <v>5.8</v>
      </c>
      <c r="AH21" s="203">
        <f t="shared" si="16"/>
        <v>0</v>
      </c>
      <c r="AI21" s="201">
        <f>K21*H21</f>
        <v>0</v>
      </c>
      <c r="AJ21" s="201">
        <f>L21*H21</f>
        <v>0</v>
      </c>
      <c r="AK21" s="201">
        <f>M21*H21</f>
        <v>0</v>
      </c>
      <c r="AL21" s="201">
        <f>N21*H21</f>
        <v>0</v>
      </c>
      <c r="AM21" s="201">
        <f>O21*H21</f>
        <v>0</v>
      </c>
      <c r="AN21" s="201">
        <f>P21*H21</f>
        <v>0</v>
      </c>
      <c r="AO21" s="201">
        <f>Q21*H21</f>
        <v>0</v>
      </c>
      <c r="AP21" s="201">
        <f>R21*H21</f>
        <v>0</v>
      </c>
      <c r="AQ21" s="201">
        <f>S21*H21</f>
        <v>0</v>
      </c>
      <c r="AR21" s="201">
        <f>T21*H21</f>
        <v>0</v>
      </c>
      <c r="AS21" s="201">
        <f>U21*H21</f>
        <v>0</v>
      </c>
      <c r="AT21" s="201">
        <f>V21*H21</f>
        <v>0</v>
      </c>
      <c r="AU21" s="201">
        <f>W21*H21</f>
        <v>0</v>
      </c>
      <c r="AV21" s="201">
        <f>X21*H21</f>
        <v>0</v>
      </c>
      <c r="AW21" s="201">
        <f>Y21*H21</f>
        <v>0</v>
      </c>
      <c r="AX21" s="98">
        <v>1</v>
      </c>
      <c r="AY21" s="271">
        <v>24</v>
      </c>
      <c r="AZ21" s="329"/>
      <c r="BA21" s="271"/>
      <c r="BB21" s="123">
        <v>4</v>
      </c>
      <c r="BC21" s="205">
        <v>3</v>
      </c>
      <c r="BD21" s="123">
        <v>1</v>
      </c>
      <c r="BE21" s="205"/>
      <c r="BF21" s="123"/>
      <c r="BG21" s="205"/>
      <c r="BH21" s="123"/>
      <c r="BI21" s="205"/>
      <c r="BK21" s="8">
        <f>IF(G21="XS",IF(SUM(K21:Y21)&gt;0,SUM(K21:Y21),0),0)*H21</f>
        <v>0</v>
      </c>
      <c r="BL21" s="8">
        <f>IF(G21="S",IF(SUM(K21:Y21)&gt;0,SUM(K21:Y21),0),0)*H21</f>
        <v>0</v>
      </c>
      <c r="BM21" s="8">
        <f>IF(G21="M",IF(SUM(K21:Y21)&gt;0,SUM(K21:Y21),0),0)*H21</f>
        <v>0</v>
      </c>
      <c r="BN21" s="8">
        <f>IF(G21="L",IF(SUM(K21:Y21)&gt;0,SUM(K21:Y21),0),0)*H21</f>
        <v>0</v>
      </c>
      <c r="BO21" s="8">
        <f>IF(G21="XL",IF(SUM(K21:Y21)&gt;0,SUM(K21:Y21),0),0)*H21</f>
        <v>0</v>
      </c>
      <c r="BP21" s="8">
        <f>IF(G21="2XL",IF(SUM(K21:Y21)&gt;0,SUM(K21:Y21),0),0)*H21</f>
        <v>0</v>
      </c>
      <c r="BQ21" s="8">
        <f>IF(G21="3XL",IF(SUM(K21:Y21)&gt;0,SUM(K21:Y21),0),0)*H21</f>
        <v>0</v>
      </c>
      <c r="BR21" s="8">
        <f>IF(G21="various",IF(SUM(K21:Y21)&gt;0,SUM(K21:Y21),0),0)*H21</f>
        <v>0</v>
      </c>
      <c r="BS21" s="8"/>
      <c r="BT21" s="95">
        <f>IF(E21="",IF(SUM(K21:Y21)&gt;0,SUM(K21:Y21),0),0)*H21</f>
        <v>0</v>
      </c>
      <c r="BU21" s="95">
        <f>IF(E21="Dual tex.",IF(SUM(K21:Y21)&gt;0,SUM(K21:Y21),0),0)*H21</f>
        <v>0</v>
      </c>
      <c r="BV21" s="95"/>
      <c r="BW21" s="8">
        <f>IF(F21="sloper",IF(SUM(K21:Y21)&gt;0,SUM(K21:Y21),0),0)*H21</f>
        <v>0</v>
      </c>
      <c r="BX21" s="8">
        <f>IF(F21="footholds",IF(SUM(K21:Y21)&gt;0,SUM(K21:Y21),0),0)*H21</f>
        <v>0</v>
      </c>
      <c r="BY21" s="8">
        <f>IF(F21="micros",IF(SUM(K21:Y21)&gt;0,SUM(K21:Y21),0),0)*H21</f>
        <v>0</v>
      </c>
      <c r="BZ21" s="8">
        <f>IF(F21="jug",IF(SUM(K21:Y21)&gt;0,SUM(K21:Y21),0),0)*H21</f>
        <v>0</v>
      </c>
      <c r="CA21" s="8">
        <f>IF(F21="ledge",IF(SUM(K21:Y21)&gt;0,SUM(K21:Y21),0),0)*H21</f>
        <v>0</v>
      </c>
      <c r="CB21" s="8">
        <f>IF(F21="edge",IF(SUM(K21:Y21)&gt;0,SUM(K21:Y21),0),0)*H21</f>
        <v>0</v>
      </c>
      <c r="CC21" s="8">
        <f>IF(F21="crimp",IF(SUM(K21:Y21)&gt;0,SUM(K21:Y21),0),0)*H21</f>
        <v>0</v>
      </c>
      <c r="CD21" s="8">
        <f>IF(F21="incut",IF(SUM(K21:Y21)&gt;0,SUM(K21:Y21),0),0)*H21</f>
        <v>0</v>
      </c>
      <c r="CE21" s="8">
        <f>IF(F21="dish",IF(SUM(K21:Y21)&gt;0,SUM(K21:Y21),0),0)*H21</f>
        <v>0</v>
      </c>
      <c r="CF21" s="8">
        <f>IF(F21="pinch",IF(SUM(K21:Y21)&gt;0,SUM(K21:Y21),0),0)*H21</f>
        <v>0</v>
      </c>
      <c r="CG21" s="8">
        <f>IF(F21="pocket",IF(SUM(K21:Y21)&gt;0,SUM(K21:Y21),0),0)*H21</f>
        <v>0</v>
      </c>
      <c r="CH21" s="8">
        <f>IF(F21="insert",IF(SUM(K21:Y21)&gt;0,SUM(K21:Y21),0),0)*H21</f>
        <v>0</v>
      </c>
      <c r="CI21" s="8">
        <f>IF(F21="feature",IF(SUM(K21:Y21)&gt;0,SUM(K21:Y21),0),0)*H21</f>
        <v>0</v>
      </c>
      <c r="CJ21" s="8">
        <f>IF(F21="scoop",IF(SUM(K21:Y21)&gt;0,SUM(K21:Y21),0),0)*H21</f>
        <v>0</v>
      </c>
      <c r="CK21" s="8">
        <f>IF(F21="positive",IF(SUM(K21:Y21)&gt;0,SUM(K21:Y21),0),0)*H21</f>
        <v>0</v>
      </c>
      <c r="CL21" s="8">
        <f>IF(F21="various",IF(SUM(K21:Y21)&gt;0,SUM(K21:Y21),0),0)*H21</f>
        <v>0</v>
      </c>
      <c r="CM21" s="8"/>
      <c r="CN21" s="313"/>
    </row>
    <row r="22" spans="1:92" s="5" customFormat="1" ht="57" customHeight="1">
      <c r="A22" s="8"/>
      <c r="B22" s="204"/>
      <c r="C22" s="8"/>
      <c r="D22" s="250" t="s">
        <v>219</v>
      </c>
      <c r="E22" s="207"/>
      <c r="F22" s="251" t="s">
        <v>82</v>
      </c>
      <c r="G22" s="208" t="s">
        <v>26</v>
      </c>
      <c r="H22" s="208">
        <v>8</v>
      </c>
      <c r="I22" s="251" t="s">
        <v>448</v>
      </c>
      <c r="J22" s="253">
        <v>139.86369999999999</v>
      </c>
      <c r="K22" s="118"/>
      <c r="L22" s="211"/>
      <c r="M22" s="374"/>
      <c r="N22" s="118"/>
      <c r="O22" s="377"/>
      <c r="P22" s="212"/>
      <c r="Q22" s="136"/>
      <c r="R22" s="212"/>
      <c r="S22" s="136"/>
      <c r="T22" s="136"/>
      <c r="U22" s="137"/>
      <c r="V22" s="137"/>
      <c r="W22" s="136"/>
      <c r="X22" s="136"/>
      <c r="Y22" s="136"/>
      <c r="Z22" s="209">
        <f>SUM(K22:Y22)*J22</f>
        <v>0</v>
      </c>
      <c r="AA22" s="210" t="str">
        <f t="shared" si="18"/>
        <v>No</v>
      </c>
      <c r="AB22" s="151" t="str">
        <f>IF(B22="New","Yes","No")</f>
        <v>No</v>
      </c>
      <c r="AD22" s="150">
        <v>1</v>
      </c>
      <c r="AE22" s="151">
        <f t="shared" si="15"/>
        <v>0</v>
      </c>
      <c r="AG22" s="298">
        <v>7.05</v>
      </c>
      <c r="AH22" s="203">
        <f t="shared" si="16"/>
        <v>0</v>
      </c>
      <c r="AI22" s="201">
        <f>K22*H22</f>
        <v>0</v>
      </c>
      <c r="AJ22" s="201">
        <f>L22*H22</f>
        <v>0</v>
      </c>
      <c r="AK22" s="201">
        <f>M22*H22</f>
        <v>0</v>
      </c>
      <c r="AL22" s="201">
        <f>N22*H22</f>
        <v>0</v>
      </c>
      <c r="AM22" s="201">
        <f>O22*H22</f>
        <v>0</v>
      </c>
      <c r="AN22" s="201">
        <f>P22*H22</f>
        <v>0</v>
      </c>
      <c r="AO22" s="201">
        <f>Q22*H22</f>
        <v>0</v>
      </c>
      <c r="AP22" s="201">
        <f>R22*H22</f>
        <v>0</v>
      </c>
      <c r="AQ22" s="201">
        <f>S22*H22</f>
        <v>0</v>
      </c>
      <c r="AR22" s="201">
        <f>T22*H22</f>
        <v>0</v>
      </c>
      <c r="AS22" s="201">
        <f>U22*H22</f>
        <v>0</v>
      </c>
      <c r="AT22" s="201">
        <f>V22*H22</f>
        <v>0</v>
      </c>
      <c r="AU22" s="201">
        <f>W22*H22</f>
        <v>0</v>
      </c>
      <c r="AV22" s="201">
        <f>X22*H22</f>
        <v>0</v>
      </c>
      <c r="AW22" s="201">
        <f>Y22*H22</f>
        <v>0</v>
      </c>
      <c r="AX22" s="98">
        <v>1</v>
      </c>
      <c r="AY22" s="271">
        <v>24</v>
      </c>
      <c r="AZ22" s="329"/>
      <c r="BA22" s="271"/>
      <c r="BB22" s="123"/>
      <c r="BC22" s="205">
        <v>1</v>
      </c>
      <c r="BD22" s="123">
        <v>5</v>
      </c>
      <c r="BE22" s="205">
        <v>2</v>
      </c>
      <c r="BF22" s="123"/>
      <c r="BG22" s="205"/>
      <c r="BH22" s="123"/>
      <c r="BI22" s="205"/>
      <c r="BK22" s="8">
        <f>IF(G22="XS",IF(SUM(K22:Y22)&gt;0,SUM(K22:Y22),0),0)*H22</f>
        <v>0</v>
      </c>
      <c r="BL22" s="8">
        <f>IF(G22="S",IF(SUM(K22:Y22)&gt;0,SUM(K22:Y22),0),0)*H22</f>
        <v>0</v>
      </c>
      <c r="BM22" s="8">
        <f>IF(G22="M",IF(SUM(K22:Y22)&gt;0,SUM(K22:Y22),0),0)*H22</f>
        <v>0</v>
      </c>
      <c r="BN22" s="8">
        <f>IF(G22="L",IF(SUM(K22:Y22)&gt;0,SUM(K22:Y22),0),0)*H22</f>
        <v>0</v>
      </c>
      <c r="BO22" s="8">
        <f>IF(G22="XL",IF(SUM(K22:Y22)&gt;0,SUM(K22:Y22),0),0)*H22</f>
        <v>0</v>
      </c>
      <c r="BP22" s="8">
        <f>IF(G22="2XL",IF(SUM(K22:Y22)&gt;0,SUM(K22:Y22),0),0)*H22</f>
        <v>0</v>
      </c>
      <c r="BQ22" s="8">
        <f>IF(G22="3XL",IF(SUM(K22:Y22)&gt;0,SUM(K22:Y22),0),0)*H22</f>
        <v>0</v>
      </c>
      <c r="BR22" s="8">
        <f>IF(G22="various",IF(SUM(K22:Y22)&gt;0,SUM(K22:Y22),0),0)*H22</f>
        <v>0</v>
      </c>
      <c r="BS22" s="8"/>
      <c r="BT22" s="95">
        <f>IF(E22="",IF(SUM(K22:Y22)&gt;0,SUM(K22:Y22),0),0)*H22</f>
        <v>0</v>
      </c>
      <c r="BU22" s="95">
        <f>IF(E22="Dual tex.",IF(SUM(K22:Y22)&gt;0,SUM(K22:Y22),0),0)*H22</f>
        <v>0</v>
      </c>
      <c r="BV22" s="95"/>
      <c r="BW22" s="8">
        <f>IF(F22="sloper",IF(SUM(K22:Y22)&gt;0,SUM(K22:Y22),0),0)*H22</f>
        <v>0</v>
      </c>
      <c r="BX22" s="8">
        <f>IF(F22="footholds",IF(SUM(K22:Y22)&gt;0,SUM(K22:Y22),0),0)*H22</f>
        <v>0</v>
      </c>
      <c r="BY22" s="8">
        <f>IF(F22="micros",IF(SUM(K22:Y22)&gt;0,SUM(K22:Y22),0),0)*H22</f>
        <v>0</v>
      </c>
      <c r="BZ22" s="8">
        <f>IF(F22="jug",IF(SUM(K22:Y22)&gt;0,SUM(K22:Y22),0),0)*H22</f>
        <v>0</v>
      </c>
      <c r="CA22" s="8">
        <f>IF(F22="ledge",IF(SUM(K22:Y22)&gt;0,SUM(K22:Y22),0),0)*H22</f>
        <v>0</v>
      </c>
      <c r="CB22" s="8">
        <f>IF(F22="edge",IF(SUM(K22:Y22)&gt;0,SUM(K22:Y22),0),0)*H22</f>
        <v>0</v>
      </c>
      <c r="CC22" s="8">
        <f>IF(F22="crimp",IF(SUM(K22:Y22)&gt;0,SUM(K22:Y22),0),0)*H22</f>
        <v>0</v>
      </c>
      <c r="CD22" s="8">
        <f>IF(F22="incut",IF(SUM(K22:Y22)&gt;0,SUM(K22:Y22),0),0)*H22</f>
        <v>0</v>
      </c>
      <c r="CE22" s="8">
        <f>IF(F22="dish",IF(SUM(K22:Y22)&gt;0,SUM(K22:Y22),0),0)*H22</f>
        <v>0</v>
      </c>
      <c r="CF22" s="8">
        <f>IF(F22="pinch",IF(SUM(K22:Y22)&gt;0,SUM(K22:Y22),0),0)*H22</f>
        <v>0</v>
      </c>
      <c r="CG22" s="8">
        <f>IF(F22="pocket",IF(SUM(K22:Y22)&gt;0,SUM(K22:Y22),0),0)*H22</f>
        <v>0</v>
      </c>
      <c r="CH22" s="8">
        <f>IF(F22="insert",IF(SUM(K22:Y22)&gt;0,SUM(K22:Y22),0),0)*H22</f>
        <v>0</v>
      </c>
      <c r="CI22" s="8">
        <f>IF(F22="feature",IF(SUM(K22:Y22)&gt;0,SUM(K22:Y22),0),0)*H22</f>
        <v>0</v>
      </c>
      <c r="CJ22" s="8">
        <f>IF(F22="scoop",IF(SUM(K22:Y22)&gt;0,SUM(K22:Y22),0),0)*H22</f>
        <v>0</v>
      </c>
      <c r="CK22" s="8">
        <f>IF(F22="positive",IF(SUM(K22:Y22)&gt;0,SUM(K22:Y22),0),0)*H22</f>
        <v>0</v>
      </c>
      <c r="CL22" s="8">
        <f>IF(F22="various",IF(SUM(K22:Y22)&gt;0,SUM(K22:Y22),0),0)*H22</f>
        <v>0</v>
      </c>
      <c r="CM22" s="8"/>
    </row>
    <row r="23" spans="1:92" s="5" customFormat="1" ht="57" customHeight="1">
      <c r="A23" s="8"/>
      <c r="B23" s="204"/>
      <c r="C23" s="8"/>
      <c r="D23" s="168" t="s">
        <v>220</v>
      </c>
      <c r="E23" s="300"/>
      <c r="F23" s="173" t="s">
        <v>82</v>
      </c>
      <c r="G23" s="96" t="s">
        <v>26</v>
      </c>
      <c r="H23" s="96">
        <v>8</v>
      </c>
      <c r="I23" s="173" t="s">
        <v>448</v>
      </c>
      <c r="J23" s="252">
        <v>175.73250240000002</v>
      </c>
      <c r="K23" s="301"/>
      <c r="L23" s="302"/>
      <c r="M23" s="375"/>
      <c r="N23" s="301"/>
      <c r="O23" s="378"/>
      <c r="P23" s="238"/>
      <c r="Q23" s="265"/>
      <c r="R23" s="238"/>
      <c r="S23" s="265"/>
      <c r="T23" s="265"/>
      <c r="U23" s="266"/>
      <c r="V23" s="266"/>
      <c r="W23" s="265"/>
      <c r="X23" s="265"/>
      <c r="Y23" s="265"/>
      <c r="Z23" s="206">
        <f>SUM(K23:Y23)*J23</f>
        <v>0</v>
      </c>
      <c r="AA23" s="95" t="str">
        <f t="shared" si="18"/>
        <v>No</v>
      </c>
      <c r="AB23" s="303" t="str">
        <f>IF(B23="New","Yes","No")</f>
        <v>No</v>
      </c>
      <c r="AD23" s="150">
        <v>1</v>
      </c>
      <c r="AE23" s="151">
        <f t="shared" si="15"/>
        <v>0</v>
      </c>
      <c r="AG23" s="298">
        <v>9.65</v>
      </c>
      <c r="AH23" s="203">
        <f t="shared" si="16"/>
        <v>0</v>
      </c>
      <c r="AI23" s="201">
        <f>K23*H23</f>
        <v>0</v>
      </c>
      <c r="AJ23" s="201">
        <f>L23*H23</f>
        <v>0</v>
      </c>
      <c r="AK23" s="201">
        <f>M23*H23</f>
        <v>0</v>
      </c>
      <c r="AL23" s="201">
        <f>N23*H23</f>
        <v>0</v>
      </c>
      <c r="AM23" s="201">
        <f>O23*H23</f>
        <v>0</v>
      </c>
      <c r="AN23" s="201">
        <f>P23*H23</f>
        <v>0</v>
      </c>
      <c r="AO23" s="201">
        <f>Q23*H23</f>
        <v>0</v>
      </c>
      <c r="AP23" s="201">
        <f>R23*H23</f>
        <v>0</v>
      </c>
      <c r="AQ23" s="201">
        <f>S23*H23</f>
        <v>0</v>
      </c>
      <c r="AR23" s="201">
        <f>T23*H23</f>
        <v>0</v>
      </c>
      <c r="AS23" s="201">
        <f>U23*H23</f>
        <v>0</v>
      </c>
      <c r="AT23" s="201">
        <f>V23*H23</f>
        <v>0</v>
      </c>
      <c r="AU23" s="201">
        <f>W23*H23</f>
        <v>0</v>
      </c>
      <c r="AV23" s="201">
        <f>X23*H23</f>
        <v>0</v>
      </c>
      <c r="AW23" s="201">
        <f>Y23*H23</f>
        <v>0</v>
      </c>
      <c r="AX23" s="98">
        <v>1</v>
      </c>
      <c r="AY23" s="271">
        <v>16</v>
      </c>
      <c r="AZ23" s="329"/>
      <c r="BA23" s="271"/>
      <c r="BB23" s="123"/>
      <c r="BC23" s="205"/>
      <c r="BD23" s="123">
        <v>4</v>
      </c>
      <c r="BE23" s="205">
        <v>1</v>
      </c>
      <c r="BF23" s="123"/>
      <c r="BG23" s="205"/>
      <c r="BH23" s="123"/>
      <c r="BI23" s="205"/>
      <c r="BK23" s="8">
        <f>IF(G23="XS",IF(SUM(K23:Y23)&gt;0,SUM(K23:Y23),0),0)*H23</f>
        <v>0</v>
      </c>
      <c r="BL23" s="8">
        <f>IF(G23="S",IF(SUM(K23:Y23)&gt;0,SUM(K23:Y23),0),0)*H23</f>
        <v>0</v>
      </c>
      <c r="BM23" s="8">
        <f>IF(G23="M",IF(SUM(K23:Y23)&gt;0,SUM(K23:Y23),0),0)*H23</f>
        <v>0</v>
      </c>
      <c r="BN23" s="8">
        <f>IF(G23="L",IF(SUM(K23:Y23)&gt;0,SUM(K23:Y23),0),0)*H23</f>
        <v>0</v>
      </c>
      <c r="BO23" s="8">
        <f>IF(G23="XL",IF(SUM(K23:Y23)&gt;0,SUM(K23:Y23),0),0)*H23</f>
        <v>0</v>
      </c>
      <c r="BP23" s="8">
        <f>IF(G23="2XL",IF(SUM(K23:Y23)&gt;0,SUM(K23:Y23),0),0)*H23</f>
        <v>0</v>
      </c>
      <c r="BQ23" s="8">
        <f>IF(G23="3XL",IF(SUM(K23:Y23)&gt;0,SUM(K23:Y23),0),0)*H23</f>
        <v>0</v>
      </c>
      <c r="BR23" s="8">
        <f>IF(G23="various",IF(SUM(K23:Y23)&gt;0,SUM(K23:Y23),0),0)*H23</f>
        <v>0</v>
      </c>
      <c r="BS23" s="8"/>
      <c r="BT23" s="95">
        <f>IF(E23="",IF(SUM(K23:Y23)&gt;0,SUM(K23:Y23),0),0)*H23</f>
        <v>0</v>
      </c>
      <c r="BU23" s="95">
        <f>IF(E23="Dual tex.",IF(SUM(K23:Y23)&gt;0,SUM(K23:Y23),0),0)*H23</f>
        <v>0</v>
      </c>
      <c r="BV23" s="95"/>
      <c r="BW23" s="8">
        <f>IF(F23="sloper",IF(SUM(K23:Y23)&gt;0,SUM(K23:Y23),0),0)*H23</f>
        <v>0</v>
      </c>
      <c r="BX23" s="8">
        <f>IF(F23="footholds",IF(SUM(K23:Y23)&gt;0,SUM(K23:Y23),0),0)*H23</f>
        <v>0</v>
      </c>
      <c r="BY23" s="8">
        <f>IF(F23="micros",IF(SUM(K23:Y23)&gt;0,SUM(K23:Y23),0),0)*H23</f>
        <v>0</v>
      </c>
      <c r="BZ23" s="8">
        <f>IF(F23="jug",IF(SUM(K23:Y23)&gt;0,SUM(K23:Y23),0),0)*H23</f>
        <v>0</v>
      </c>
      <c r="CA23" s="8">
        <f>IF(F23="ledge",IF(SUM(K23:Y23)&gt;0,SUM(K23:Y23),0),0)*H23</f>
        <v>0</v>
      </c>
      <c r="CB23" s="8">
        <f>IF(F23="edge",IF(SUM(K23:Y23)&gt;0,SUM(K23:Y23),0),0)*H23</f>
        <v>0</v>
      </c>
      <c r="CC23" s="8">
        <f>IF(F23="crimp",IF(SUM(K23:Y23)&gt;0,SUM(K23:Y23),0),0)*H23</f>
        <v>0</v>
      </c>
      <c r="CD23" s="8">
        <f>IF(F23="incut",IF(SUM(K23:Y23)&gt;0,SUM(K23:Y23),0),0)*H23</f>
        <v>0</v>
      </c>
      <c r="CE23" s="8">
        <f>IF(F23="dish",IF(SUM(K23:Y23)&gt;0,SUM(K23:Y23),0),0)*H23</f>
        <v>0</v>
      </c>
      <c r="CF23" s="8">
        <f>IF(F23="pinch",IF(SUM(K23:Y23)&gt;0,SUM(K23:Y23),0),0)*H23</f>
        <v>0</v>
      </c>
      <c r="CG23" s="8">
        <f>IF(F23="pocket",IF(SUM(K23:Y23)&gt;0,SUM(K23:Y23),0),0)*H23</f>
        <v>0</v>
      </c>
      <c r="CH23" s="8">
        <f>IF(F23="insert",IF(SUM(K23:Y23)&gt;0,SUM(K23:Y23),0),0)*H23</f>
        <v>0</v>
      </c>
      <c r="CI23" s="8">
        <f>IF(F23="feature",IF(SUM(K23:Y23)&gt;0,SUM(K23:Y23),0),0)*H23</f>
        <v>0</v>
      </c>
      <c r="CJ23" s="8">
        <f>IF(F23="scoop",IF(SUM(K23:Y23)&gt;0,SUM(K23:Y23),0),0)*H23</f>
        <v>0</v>
      </c>
      <c r="CK23" s="8">
        <f>IF(F23="positive",IF(SUM(K23:Y23)&gt;0,SUM(K23:Y23),0),0)*H23</f>
        <v>0</v>
      </c>
      <c r="CL23" s="8">
        <f>IF(F23="various",IF(SUM(K23:Y23)&gt;0,SUM(K23:Y23),0),0)*H23</f>
        <v>0</v>
      </c>
      <c r="CM23" s="8"/>
    </row>
    <row r="24" spans="1:92" s="7" customFormat="1" ht="57" customHeight="1">
      <c r="A24" s="95"/>
      <c r="B24" s="204"/>
      <c r="C24" s="8"/>
      <c r="D24" s="250" t="s">
        <v>221</v>
      </c>
      <c r="E24" s="207"/>
      <c r="F24" s="251" t="s">
        <v>82</v>
      </c>
      <c r="G24" s="208" t="s">
        <v>26</v>
      </c>
      <c r="H24" s="208">
        <v>5</v>
      </c>
      <c r="I24" s="251" t="s">
        <v>448</v>
      </c>
      <c r="J24" s="253">
        <v>147.77846720000002</v>
      </c>
      <c r="K24" s="118"/>
      <c r="L24" s="211"/>
      <c r="M24" s="374"/>
      <c r="N24" s="118"/>
      <c r="O24" s="379"/>
      <c r="P24" s="212"/>
      <c r="Q24" s="136"/>
      <c r="R24" s="212"/>
      <c r="S24" s="136"/>
      <c r="T24" s="136"/>
      <c r="U24" s="137"/>
      <c r="V24" s="137"/>
      <c r="W24" s="136"/>
      <c r="X24" s="136"/>
      <c r="Y24" s="136"/>
      <c r="Z24" s="209">
        <f>SUM(K24:Y24)*J24</f>
        <v>0</v>
      </c>
      <c r="AA24" s="210" t="str">
        <f t="shared" si="18"/>
        <v>No</v>
      </c>
      <c r="AB24" s="151" t="str">
        <f>IF(B24="New","Yes","No")</f>
        <v>No</v>
      </c>
      <c r="AC24" s="5"/>
      <c r="AD24" s="150">
        <v>1</v>
      </c>
      <c r="AE24" s="151">
        <f t="shared" si="15"/>
        <v>0</v>
      </c>
      <c r="AG24" s="298">
        <v>7.65</v>
      </c>
      <c r="AH24" s="203">
        <f t="shared" si="16"/>
        <v>0</v>
      </c>
      <c r="AI24" s="201">
        <f>K24*H24</f>
        <v>0</v>
      </c>
      <c r="AJ24" s="201">
        <f>L24*H24</f>
        <v>0</v>
      </c>
      <c r="AK24" s="201">
        <f>M24*H24</f>
        <v>0</v>
      </c>
      <c r="AL24" s="201">
        <f>N24*H24</f>
        <v>0</v>
      </c>
      <c r="AM24" s="201">
        <f>O24*H24</f>
        <v>0</v>
      </c>
      <c r="AN24" s="201">
        <f>P24*H24</f>
        <v>0</v>
      </c>
      <c r="AO24" s="201">
        <f>Q24*H24</f>
        <v>0</v>
      </c>
      <c r="AP24" s="201">
        <f>R24*H24</f>
        <v>0</v>
      </c>
      <c r="AQ24" s="201">
        <f>S24*H24</f>
        <v>0</v>
      </c>
      <c r="AR24" s="201">
        <f>T24*H24</f>
        <v>0</v>
      </c>
      <c r="AS24" s="201">
        <f>U24*H24</f>
        <v>0</v>
      </c>
      <c r="AT24" s="201">
        <f>V24*H24</f>
        <v>0</v>
      </c>
      <c r="AU24" s="201">
        <f>W24*H24</f>
        <v>0</v>
      </c>
      <c r="AV24" s="201">
        <f>X24*H24</f>
        <v>0</v>
      </c>
      <c r="AW24" s="201">
        <f>Y24*H24</f>
        <v>0</v>
      </c>
      <c r="AX24" s="208">
        <v>1</v>
      </c>
      <c r="AY24" s="271">
        <v>15</v>
      </c>
      <c r="AZ24" s="329"/>
      <c r="BA24" s="271"/>
      <c r="BB24" s="123"/>
      <c r="BC24" s="205"/>
      <c r="BD24" s="123">
        <v>4</v>
      </c>
      <c r="BE24" s="205">
        <v>1</v>
      </c>
      <c r="BF24" s="123"/>
      <c r="BG24" s="205"/>
      <c r="BH24" s="123"/>
      <c r="BI24" s="205"/>
      <c r="BK24" s="8">
        <f>IF(G24="XS",IF(SUM(K24:Y24)&gt;0,SUM(K24:Y24),0),0)*H24</f>
        <v>0</v>
      </c>
      <c r="BL24" s="8">
        <f>IF(G24="S",IF(SUM(K24:Y24)&gt;0,SUM(K24:Y24),0),0)*H24</f>
        <v>0</v>
      </c>
      <c r="BM24" s="8">
        <f>IF(G24="M",IF(SUM(K24:Y24)&gt;0,SUM(K24:Y24),0),0)*H24</f>
        <v>0</v>
      </c>
      <c r="BN24" s="8">
        <f>IF(G24="L",IF(SUM(K24:Y24)&gt;0,SUM(K24:Y24),0),0)*H24</f>
        <v>0</v>
      </c>
      <c r="BO24" s="8">
        <f>IF(G24="XL",IF(SUM(K24:Y24)&gt;0,SUM(K24:Y24),0),0)*H24</f>
        <v>0</v>
      </c>
      <c r="BP24" s="8">
        <f>IF(G24="2XL",IF(SUM(K24:Y24)&gt;0,SUM(K24:Y24),0),0)*H24</f>
        <v>0</v>
      </c>
      <c r="BQ24" s="8">
        <f>IF(G24="3XL",IF(SUM(K24:Y24)&gt;0,SUM(K24:Y24),0),0)*H24</f>
        <v>0</v>
      </c>
      <c r="BR24" s="8">
        <f>IF(G24="various",IF(SUM(K24:Y24)&gt;0,SUM(K24:Y24),0),0)*H24</f>
        <v>0</v>
      </c>
      <c r="BS24" s="8"/>
      <c r="BT24" s="95">
        <f>IF(E24="",IF(SUM(K24:Y24)&gt;0,SUM(K24:Y24),0),0)*H24</f>
        <v>0</v>
      </c>
      <c r="BU24" s="95">
        <f>IF(E24="Dual tex.",IF(SUM(K24:Y24)&gt;0,SUM(K24:Y24),0),0)*H24</f>
        <v>0</v>
      </c>
      <c r="BV24" s="95"/>
      <c r="BW24" s="8">
        <f>IF(F24="sloper",IF(SUM(K24:Y24)&gt;0,SUM(K24:Y24),0),0)*H24</f>
        <v>0</v>
      </c>
      <c r="BX24" s="8">
        <f>IF(F24="footholds",IF(SUM(K24:Y24)&gt;0,SUM(K24:Y24),0),0)*H24</f>
        <v>0</v>
      </c>
      <c r="BY24" s="8">
        <f>IF(F24="micros",IF(SUM(K24:Y24)&gt;0,SUM(K24:Y24),0),0)*H24</f>
        <v>0</v>
      </c>
      <c r="BZ24" s="8">
        <f>IF(F24="jug",IF(SUM(K24:Y24)&gt;0,SUM(K24:Y24),0),0)*H24</f>
        <v>0</v>
      </c>
      <c r="CA24" s="8">
        <f>IF(F24="ledge",IF(SUM(K24:Y24)&gt;0,SUM(K24:Y24),0),0)*H24</f>
        <v>0</v>
      </c>
      <c r="CB24" s="8">
        <f>IF(F24="edge",IF(SUM(K24:Y24)&gt;0,SUM(K24:Y24),0),0)*H24</f>
        <v>0</v>
      </c>
      <c r="CC24" s="8">
        <f>IF(F24="crimp",IF(SUM(K24:Y24)&gt;0,SUM(K24:Y24),0),0)*H24</f>
        <v>0</v>
      </c>
      <c r="CD24" s="8">
        <f>IF(F24="incut",IF(SUM(K24:Y24)&gt;0,SUM(K24:Y24),0),0)*H24</f>
        <v>0</v>
      </c>
      <c r="CE24" s="8">
        <f>IF(F24="dish",IF(SUM(K24:Y24)&gt;0,SUM(K24:Y24),0),0)*H24</f>
        <v>0</v>
      </c>
      <c r="CF24" s="8">
        <f>IF(F24="pinch",IF(SUM(K24:Y24)&gt;0,SUM(K24:Y24),0),0)*H24</f>
        <v>0</v>
      </c>
      <c r="CG24" s="8">
        <f>IF(F24="pocket",IF(SUM(K24:Y24)&gt;0,SUM(K24:Y24),0),0)*H24</f>
        <v>0</v>
      </c>
      <c r="CH24" s="8">
        <f>IF(F24="insert",IF(SUM(K24:Y24)&gt;0,SUM(K24:Y24),0),0)*H24</f>
        <v>0</v>
      </c>
      <c r="CI24" s="8">
        <f>IF(F24="feature",IF(SUM(K24:Y24)&gt;0,SUM(K24:Y24),0),0)*H24</f>
        <v>0</v>
      </c>
      <c r="CJ24" s="8">
        <f>IF(F24="scoop",IF(SUM(K24:Y24)&gt;0,SUM(K24:Y24),0),0)*H24</f>
        <v>0</v>
      </c>
      <c r="CK24" s="8">
        <f>IF(F24="positive",IF(SUM(K24:Y24)&gt;0,SUM(K24:Y24),0),0)*H24</f>
        <v>0</v>
      </c>
      <c r="CL24" s="8">
        <f>IF(F24="various",IF(SUM(K24:Y24)&gt;0,SUM(K24:Y24),0),0)*H24</f>
        <v>0</v>
      </c>
      <c r="CM24" s="8"/>
    </row>
    <row r="25" spans="1:92" s="7" customFormat="1" ht="57" customHeight="1">
      <c r="A25" s="95"/>
      <c r="B25" s="204"/>
      <c r="C25" s="8"/>
      <c r="D25" s="168" t="s">
        <v>222</v>
      </c>
      <c r="E25" s="300"/>
      <c r="F25" s="173" t="s">
        <v>82</v>
      </c>
      <c r="G25" s="96" t="s">
        <v>26</v>
      </c>
      <c r="H25" s="96">
        <v>5</v>
      </c>
      <c r="I25" s="173" t="s">
        <v>448</v>
      </c>
      <c r="J25" s="252">
        <v>122.25391359999999</v>
      </c>
      <c r="K25" s="301"/>
      <c r="L25" s="302"/>
      <c r="M25" s="375"/>
      <c r="N25" s="301"/>
      <c r="O25" s="380"/>
      <c r="P25" s="238"/>
      <c r="Q25" s="265"/>
      <c r="R25" s="238"/>
      <c r="S25" s="265"/>
      <c r="T25" s="265"/>
      <c r="U25" s="266"/>
      <c r="V25" s="266"/>
      <c r="W25" s="265"/>
      <c r="X25" s="265"/>
      <c r="Y25" s="265"/>
      <c r="Z25" s="206">
        <f>SUM(K25:Y25)*J25</f>
        <v>0</v>
      </c>
      <c r="AA25" s="95" t="str">
        <f t="shared" si="18"/>
        <v>No</v>
      </c>
      <c r="AB25" s="303" t="str">
        <f>IF(B25="New","Yes","No")</f>
        <v>No</v>
      </c>
      <c r="AC25" s="5"/>
      <c r="AD25" s="150">
        <v>1</v>
      </c>
      <c r="AE25" s="151">
        <f t="shared" si="15"/>
        <v>0</v>
      </c>
      <c r="AG25" s="298">
        <v>5.8</v>
      </c>
      <c r="AH25" s="203">
        <f t="shared" si="16"/>
        <v>0</v>
      </c>
      <c r="AI25" s="201">
        <f>K25*H25</f>
        <v>0</v>
      </c>
      <c r="AJ25" s="201">
        <f>L25*H25</f>
        <v>0</v>
      </c>
      <c r="AK25" s="201">
        <f>M25*H25</f>
        <v>0</v>
      </c>
      <c r="AL25" s="201">
        <f>N25*H25</f>
        <v>0</v>
      </c>
      <c r="AM25" s="201">
        <f>O25*H25</f>
        <v>0</v>
      </c>
      <c r="AN25" s="201">
        <f>P25*H25</f>
        <v>0</v>
      </c>
      <c r="AO25" s="201">
        <f>Q25*H25</f>
        <v>0</v>
      </c>
      <c r="AP25" s="201">
        <f>R25*H25</f>
        <v>0</v>
      </c>
      <c r="AQ25" s="201">
        <f>S25*H25</f>
        <v>0</v>
      </c>
      <c r="AR25" s="201">
        <f>T25*H25</f>
        <v>0</v>
      </c>
      <c r="AS25" s="201">
        <f>U25*H25</f>
        <v>0</v>
      </c>
      <c r="AT25" s="201">
        <f>V25*H25</f>
        <v>0</v>
      </c>
      <c r="AU25" s="201">
        <f>W25*H25</f>
        <v>0</v>
      </c>
      <c r="AV25" s="201">
        <f>X25*H25</f>
        <v>0</v>
      </c>
      <c r="AW25" s="201">
        <f>Y25*H25</f>
        <v>0</v>
      </c>
      <c r="AX25" s="208">
        <v>1</v>
      </c>
      <c r="AY25" s="271">
        <v>15</v>
      </c>
      <c r="AZ25" s="329"/>
      <c r="BA25" s="271"/>
      <c r="BB25" s="123"/>
      <c r="BC25" s="205"/>
      <c r="BD25" s="123">
        <v>1</v>
      </c>
      <c r="BE25" s="205">
        <v>4</v>
      </c>
      <c r="BF25" s="123"/>
      <c r="BG25" s="205"/>
      <c r="BH25" s="123"/>
      <c r="BI25" s="205"/>
      <c r="BK25" s="8">
        <f>IF(G25="XS",IF(SUM(K25:Y25)&gt;0,SUM(K25:Y25),0),0)*H25</f>
        <v>0</v>
      </c>
      <c r="BL25" s="8">
        <f>IF(G25="S",IF(SUM(K25:Y25)&gt;0,SUM(K25:Y25),0),0)*H25</f>
        <v>0</v>
      </c>
      <c r="BM25" s="8">
        <f>IF(G25="M",IF(SUM(K25:Y25)&gt;0,SUM(K25:Y25),0),0)*H25</f>
        <v>0</v>
      </c>
      <c r="BN25" s="8">
        <f>IF(G25="L",IF(SUM(K25:Y25)&gt;0,SUM(K25:Y25),0),0)*H25</f>
        <v>0</v>
      </c>
      <c r="BO25" s="8">
        <f>IF(G25="XL",IF(SUM(K25:Y25)&gt;0,SUM(K25:Y25),0),0)*H25</f>
        <v>0</v>
      </c>
      <c r="BP25" s="8">
        <f>IF(G25="2XL",IF(SUM(K25:Y25)&gt;0,SUM(K25:Y25),0),0)*H25</f>
        <v>0</v>
      </c>
      <c r="BQ25" s="8">
        <f>IF(G25="3XL",IF(SUM(K25:Y25)&gt;0,SUM(K25:Y25),0),0)*H25</f>
        <v>0</v>
      </c>
      <c r="BR25" s="8">
        <f>IF(G25="various",IF(SUM(K25:Y25)&gt;0,SUM(K25:Y25),0),0)*H25</f>
        <v>0</v>
      </c>
      <c r="BS25" s="8"/>
      <c r="BT25" s="95">
        <f>IF(E25="",IF(SUM(K25:Y25)&gt;0,SUM(K25:Y25),0),0)*H25</f>
        <v>0</v>
      </c>
      <c r="BU25" s="95">
        <f>IF(E25="Dual tex.",IF(SUM(K25:Y25)&gt;0,SUM(K25:Y25),0),0)*H25</f>
        <v>0</v>
      </c>
      <c r="BV25" s="95"/>
      <c r="BW25" s="8">
        <f>IF(F25="sloper",IF(SUM(K25:Y25)&gt;0,SUM(K25:Y25),0),0)*H25</f>
        <v>0</v>
      </c>
      <c r="BX25" s="8">
        <f>IF(F25="footholds",IF(SUM(K25:Y25)&gt;0,SUM(K25:Y25),0),0)*H25</f>
        <v>0</v>
      </c>
      <c r="BY25" s="8">
        <f>IF(F25="micros",IF(SUM(K25:Y25)&gt;0,SUM(K25:Y25),0),0)*H25</f>
        <v>0</v>
      </c>
      <c r="BZ25" s="8">
        <f>IF(F25="jug",IF(SUM(K25:Y25)&gt;0,SUM(K25:Y25),0),0)*H25</f>
        <v>0</v>
      </c>
      <c r="CA25" s="8">
        <f>IF(F25="ledge",IF(SUM(K25:Y25)&gt;0,SUM(K25:Y25),0),0)*H25</f>
        <v>0</v>
      </c>
      <c r="CB25" s="8">
        <f>IF(F25="edge",IF(SUM(K25:Y25)&gt;0,SUM(K25:Y25),0),0)*H25</f>
        <v>0</v>
      </c>
      <c r="CC25" s="8">
        <f>IF(F25="crimp",IF(SUM(K25:Y25)&gt;0,SUM(K25:Y25),0),0)*H25</f>
        <v>0</v>
      </c>
      <c r="CD25" s="8">
        <f>IF(F25="incut",IF(SUM(K25:Y25)&gt;0,SUM(K25:Y25),0),0)*H25</f>
        <v>0</v>
      </c>
      <c r="CE25" s="8">
        <f>IF(F25="dish",IF(SUM(K25:Y25)&gt;0,SUM(K25:Y25),0),0)*H25</f>
        <v>0</v>
      </c>
      <c r="CF25" s="8">
        <f>IF(F25="pinch",IF(SUM(K25:Y25)&gt;0,SUM(K25:Y25),0),0)*H25</f>
        <v>0</v>
      </c>
      <c r="CG25" s="8">
        <f>IF(F25="pocket",IF(SUM(K25:Y25)&gt;0,SUM(K25:Y25),0),0)*H25</f>
        <v>0</v>
      </c>
      <c r="CH25" s="8">
        <f>IF(F25="insert",IF(SUM(K25:Y25)&gt;0,SUM(K25:Y25),0),0)*H25</f>
        <v>0</v>
      </c>
      <c r="CI25" s="8">
        <f>IF(F25="feature",IF(SUM(K25:Y25)&gt;0,SUM(K25:Y25),0),0)*H25</f>
        <v>0</v>
      </c>
      <c r="CJ25" s="8">
        <f>IF(F25="scoop",IF(SUM(K25:Y25)&gt;0,SUM(K25:Y25),0),0)*H25</f>
        <v>0</v>
      </c>
      <c r="CK25" s="8">
        <f>IF(F25="positive",IF(SUM(K25:Y25)&gt;0,SUM(K25:Y25),0),0)*H25</f>
        <v>0</v>
      </c>
      <c r="CL25" s="8">
        <f>IF(F25="various",IF(SUM(K25:Y25)&gt;0,SUM(K25:Y25),0),0)*H25</f>
        <v>0</v>
      </c>
      <c r="CM25" s="8"/>
    </row>
    <row r="26" spans="1:92" s="7" customFormat="1" ht="57" customHeight="1">
      <c r="A26" s="95"/>
      <c r="B26" s="204"/>
      <c r="C26" s="8"/>
      <c r="D26" s="250" t="s">
        <v>223</v>
      </c>
      <c r="E26" s="207"/>
      <c r="F26" s="251" t="s">
        <v>82</v>
      </c>
      <c r="G26" s="208" t="s">
        <v>26</v>
      </c>
      <c r="H26" s="208">
        <v>5</v>
      </c>
      <c r="I26" s="251" t="s">
        <v>448</v>
      </c>
      <c r="J26" s="253">
        <v>159.50580000000002</v>
      </c>
      <c r="K26" s="118"/>
      <c r="L26" s="211"/>
      <c r="M26" s="374"/>
      <c r="N26" s="118"/>
      <c r="O26" s="379"/>
      <c r="P26" s="212"/>
      <c r="Q26" s="136"/>
      <c r="R26" s="212"/>
      <c r="S26" s="136"/>
      <c r="T26" s="136"/>
      <c r="U26" s="137"/>
      <c r="V26" s="137"/>
      <c r="W26" s="136"/>
      <c r="X26" s="136"/>
      <c r="Y26" s="136"/>
      <c r="Z26" s="209">
        <f>SUM(K26:Y26)*J26</f>
        <v>0</v>
      </c>
      <c r="AA26" s="210" t="str">
        <f t="shared" si="18"/>
        <v>No</v>
      </c>
      <c r="AB26" s="151" t="str">
        <f>IF(B26="New","Yes","No")</f>
        <v>No</v>
      </c>
      <c r="AC26" s="5"/>
      <c r="AD26" s="150">
        <v>1</v>
      </c>
      <c r="AE26" s="151">
        <f t="shared" si="15"/>
        <v>0</v>
      </c>
      <c r="AG26" s="298">
        <v>8.5</v>
      </c>
      <c r="AH26" s="203">
        <f t="shared" si="16"/>
        <v>0</v>
      </c>
      <c r="AI26" s="201">
        <f>K26*H26</f>
        <v>0</v>
      </c>
      <c r="AJ26" s="201">
        <f>L26*H26</f>
        <v>0</v>
      </c>
      <c r="AK26" s="201">
        <f>M26*H26</f>
        <v>0</v>
      </c>
      <c r="AL26" s="201">
        <f>N26*H26</f>
        <v>0</v>
      </c>
      <c r="AM26" s="201">
        <f>O26*H26</f>
        <v>0</v>
      </c>
      <c r="AN26" s="201">
        <f>P26*H26</f>
        <v>0</v>
      </c>
      <c r="AO26" s="201">
        <f>Q26*H26</f>
        <v>0</v>
      </c>
      <c r="AP26" s="201">
        <f>R26*H26</f>
        <v>0</v>
      </c>
      <c r="AQ26" s="201">
        <f>S26*H26</f>
        <v>0</v>
      </c>
      <c r="AR26" s="201">
        <f>T26*H26</f>
        <v>0</v>
      </c>
      <c r="AS26" s="201">
        <f>U26*H26</f>
        <v>0</v>
      </c>
      <c r="AT26" s="201">
        <f>V26*H26</f>
        <v>0</v>
      </c>
      <c r="AU26" s="201">
        <f>W26*H26</f>
        <v>0</v>
      </c>
      <c r="AV26" s="201">
        <f>X26*H26</f>
        <v>0</v>
      </c>
      <c r="AW26" s="201">
        <f>Y26*H26</f>
        <v>0</v>
      </c>
      <c r="AX26" s="208">
        <v>1</v>
      </c>
      <c r="AY26" s="271">
        <v>15</v>
      </c>
      <c r="AZ26" s="329"/>
      <c r="BA26" s="271"/>
      <c r="BB26" s="123"/>
      <c r="BC26" s="205"/>
      <c r="BD26" s="123"/>
      <c r="BE26" s="205">
        <v>5</v>
      </c>
      <c r="BF26" s="123"/>
      <c r="BG26" s="205"/>
      <c r="BH26" s="123"/>
      <c r="BI26" s="205"/>
      <c r="BK26" s="8">
        <f>IF(G26="XS",IF(SUM(K26:Y26)&gt;0,SUM(K26:Y26),0),0)*H26</f>
        <v>0</v>
      </c>
      <c r="BL26" s="8">
        <f>IF(G26="S",IF(SUM(K26:Y26)&gt;0,SUM(K26:Y26),0),0)*H26</f>
        <v>0</v>
      </c>
      <c r="BM26" s="8">
        <f>IF(G26="M",IF(SUM(K26:Y26)&gt;0,SUM(K26:Y26),0),0)*H26</f>
        <v>0</v>
      </c>
      <c r="BN26" s="8">
        <f>IF(G26="L",IF(SUM(K26:Y26)&gt;0,SUM(K26:Y26),0),0)*H26</f>
        <v>0</v>
      </c>
      <c r="BO26" s="8">
        <f>IF(G26="XL",IF(SUM(K26:Y26)&gt;0,SUM(K26:Y26),0),0)*H26</f>
        <v>0</v>
      </c>
      <c r="BP26" s="8">
        <f>IF(G26="2XL",IF(SUM(K26:Y26)&gt;0,SUM(K26:Y26),0),0)*H26</f>
        <v>0</v>
      </c>
      <c r="BQ26" s="8">
        <f>IF(G26="3XL",IF(SUM(K26:Y26)&gt;0,SUM(K26:Y26),0),0)*H26</f>
        <v>0</v>
      </c>
      <c r="BR26" s="8">
        <f>IF(G26="various",IF(SUM(K26:Y26)&gt;0,SUM(K26:Y26),0),0)*H26</f>
        <v>0</v>
      </c>
      <c r="BS26" s="8"/>
      <c r="BT26" s="95">
        <f>IF(E26="",IF(SUM(K26:Y26)&gt;0,SUM(K26:Y26),0),0)*H26</f>
        <v>0</v>
      </c>
      <c r="BU26" s="95">
        <f>IF(E26="Dual tex.",IF(SUM(K26:Y26)&gt;0,SUM(K26:Y26),0),0)*H26</f>
        <v>0</v>
      </c>
      <c r="BV26" s="95"/>
      <c r="BW26" s="8">
        <f>IF(F26="sloper",IF(SUM(K26:Y26)&gt;0,SUM(K26:Y26),0),0)*H26</f>
        <v>0</v>
      </c>
      <c r="BX26" s="8">
        <f>IF(F26="footholds",IF(SUM(K26:Y26)&gt;0,SUM(K26:Y26),0),0)*H26</f>
        <v>0</v>
      </c>
      <c r="BY26" s="8">
        <f>IF(F26="micros",IF(SUM(K26:Y26)&gt;0,SUM(K26:Y26),0),0)*H26</f>
        <v>0</v>
      </c>
      <c r="BZ26" s="8">
        <f>IF(F26="jug",IF(SUM(K26:Y26)&gt;0,SUM(K26:Y26),0),0)*H26</f>
        <v>0</v>
      </c>
      <c r="CA26" s="8">
        <f>IF(F26="ledge",IF(SUM(K26:Y26)&gt;0,SUM(K26:Y26),0),0)*H26</f>
        <v>0</v>
      </c>
      <c r="CB26" s="8">
        <f>IF(F26="edge",IF(SUM(K26:Y26)&gt;0,SUM(K26:Y26),0),0)*H26</f>
        <v>0</v>
      </c>
      <c r="CC26" s="8">
        <f>IF(F26="crimp",IF(SUM(K26:Y26)&gt;0,SUM(K26:Y26),0),0)*H26</f>
        <v>0</v>
      </c>
      <c r="CD26" s="8">
        <f>IF(F26="incut",IF(SUM(K26:Y26)&gt;0,SUM(K26:Y26),0),0)*H26</f>
        <v>0</v>
      </c>
      <c r="CE26" s="8">
        <f>IF(F26="dish",IF(SUM(K26:Y26)&gt;0,SUM(K26:Y26),0),0)*H26</f>
        <v>0</v>
      </c>
      <c r="CF26" s="8">
        <f>IF(F26="pinch",IF(SUM(K26:Y26)&gt;0,SUM(K26:Y26),0),0)*H26</f>
        <v>0</v>
      </c>
      <c r="CG26" s="8">
        <f>IF(F26="pocket",IF(SUM(K26:Y26)&gt;0,SUM(K26:Y26),0),0)*H26</f>
        <v>0</v>
      </c>
      <c r="CH26" s="8">
        <f>IF(F26="insert",IF(SUM(K26:Y26)&gt;0,SUM(K26:Y26),0),0)*H26</f>
        <v>0</v>
      </c>
      <c r="CI26" s="8">
        <f>IF(F26="feature",IF(SUM(K26:Y26)&gt;0,SUM(K26:Y26),0),0)*H26</f>
        <v>0</v>
      </c>
      <c r="CJ26" s="8">
        <f>IF(F26="scoop",IF(SUM(K26:Y26)&gt;0,SUM(K26:Y26),0),0)*H26</f>
        <v>0</v>
      </c>
      <c r="CK26" s="8">
        <f>IF(F26="positive",IF(SUM(K26:Y26)&gt;0,SUM(K26:Y26),0),0)*H26</f>
        <v>0</v>
      </c>
      <c r="CL26" s="8">
        <f>IF(F26="various",IF(SUM(K26:Y26)&gt;0,SUM(K26:Y26),0),0)*H26</f>
        <v>0</v>
      </c>
      <c r="CM26" s="8"/>
    </row>
    <row r="27" spans="1:92" s="5" customFormat="1" ht="57" customHeight="1">
      <c r="A27" s="8"/>
      <c r="B27" s="204"/>
      <c r="C27" s="8"/>
      <c r="D27" s="168" t="s">
        <v>224</v>
      </c>
      <c r="E27" s="300"/>
      <c r="F27" s="173" t="s">
        <v>82</v>
      </c>
      <c r="G27" s="96" t="s">
        <v>26</v>
      </c>
      <c r="H27" s="96">
        <v>5</v>
      </c>
      <c r="I27" s="173" t="s">
        <v>448</v>
      </c>
      <c r="J27" s="252">
        <v>176.06243199999997</v>
      </c>
      <c r="K27" s="301"/>
      <c r="L27" s="302"/>
      <c r="M27" s="375"/>
      <c r="N27" s="301"/>
      <c r="O27" s="378"/>
      <c r="P27" s="238"/>
      <c r="Q27" s="265"/>
      <c r="R27" s="238"/>
      <c r="S27" s="265"/>
      <c r="T27" s="265"/>
      <c r="U27" s="266"/>
      <c r="V27" s="266"/>
      <c r="W27" s="265"/>
      <c r="X27" s="265"/>
      <c r="Y27" s="265"/>
      <c r="Z27" s="206">
        <f>SUM(K27:Y27)*J27</f>
        <v>0</v>
      </c>
      <c r="AA27" s="95" t="str">
        <f t="shared" si="18"/>
        <v>No</v>
      </c>
      <c r="AB27" s="303" t="str">
        <f>IF(B27="New","Yes","No")</f>
        <v>No</v>
      </c>
      <c r="AD27" s="150">
        <v>1</v>
      </c>
      <c r="AE27" s="151">
        <f t="shared" si="15"/>
        <v>0</v>
      </c>
      <c r="AG27" s="298">
        <v>9.6999999999999993</v>
      </c>
      <c r="AH27" s="203">
        <f t="shared" si="16"/>
        <v>0</v>
      </c>
      <c r="AI27" s="201">
        <f>K27*H27</f>
        <v>0</v>
      </c>
      <c r="AJ27" s="201">
        <f>L27*H27</f>
        <v>0</v>
      </c>
      <c r="AK27" s="201">
        <f>M27*H27</f>
        <v>0</v>
      </c>
      <c r="AL27" s="201">
        <f>N27*H27</f>
        <v>0</v>
      </c>
      <c r="AM27" s="201">
        <f>O27*H27</f>
        <v>0</v>
      </c>
      <c r="AN27" s="201">
        <f>P27*H27</f>
        <v>0</v>
      </c>
      <c r="AO27" s="201">
        <f>Q27*H27</f>
        <v>0</v>
      </c>
      <c r="AP27" s="201">
        <f>R27*H27</f>
        <v>0</v>
      </c>
      <c r="AQ27" s="201">
        <f>S27*H27</f>
        <v>0</v>
      </c>
      <c r="AR27" s="201">
        <f>T27*H27</f>
        <v>0</v>
      </c>
      <c r="AS27" s="201">
        <f>U27*H27</f>
        <v>0</v>
      </c>
      <c r="AT27" s="201">
        <f>V27*H27</f>
        <v>0</v>
      </c>
      <c r="AU27" s="201">
        <f>W27*H27</f>
        <v>0</v>
      </c>
      <c r="AV27" s="201">
        <f>X27*H27</f>
        <v>0</v>
      </c>
      <c r="AW27" s="201">
        <f>Y27*H27</f>
        <v>0</v>
      </c>
      <c r="AX27" s="98">
        <v>1</v>
      </c>
      <c r="AY27" s="271">
        <v>10</v>
      </c>
      <c r="AZ27" s="329"/>
      <c r="BA27" s="271"/>
      <c r="BB27" s="123"/>
      <c r="BC27" s="205"/>
      <c r="BD27" s="123">
        <v>5</v>
      </c>
      <c r="BE27" s="205"/>
      <c r="BF27" s="123"/>
      <c r="BG27" s="205"/>
      <c r="BH27" s="123"/>
      <c r="BI27" s="205"/>
      <c r="BK27" s="8">
        <f>IF(G27="XS",IF(SUM(K27:Y27)&gt;0,SUM(K27:Y27),0),0)*H27</f>
        <v>0</v>
      </c>
      <c r="BL27" s="8">
        <f>IF(G27="S",IF(SUM(K27:Y27)&gt;0,SUM(K27:Y27),0),0)*H27</f>
        <v>0</v>
      </c>
      <c r="BM27" s="8">
        <f>IF(G27="M",IF(SUM(K27:Y27)&gt;0,SUM(K27:Y27),0),0)*H27</f>
        <v>0</v>
      </c>
      <c r="BN27" s="8">
        <f>IF(G27="L",IF(SUM(K27:Y27)&gt;0,SUM(K27:Y27),0),0)*H27</f>
        <v>0</v>
      </c>
      <c r="BO27" s="8">
        <f>IF(G27="XL",IF(SUM(K27:Y27)&gt;0,SUM(K27:Y27),0),0)*H27</f>
        <v>0</v>
      </c>
      <c r="BP27" s="8">
        <f>IF(G27="2XL",IF(SUM(K27:Y27)&gt;0,SUM(K27:Y27),0),0)*H27</f>
        <v>0</v>
      </c>
      <c r="BQ27" s="8">
        <f>IF(G27="3XL",IF(SUM(K27:Y27)&gt;0,SUM(K27:Y27),0),0)*H27</f>
        <v>0</v>
      </c>
      <c r="BR27" s="8">
        <f>IF(G27="various",IF(SUM(K27:Y27)&gt;0,SUM(K27:Y27),0),0)*H27</f>
        <v>0</v>
      </c>
      <c r="BS27" s="8"/>
      <c r="BT27" s="95">
        <f>IF(E27="",IF(SUM(K27:Y27)&gt;0,SUM(K27:Y27),0),0)*H27</f>
        <v>0</v>
      </c>
      <c r="BU27" s="95">
        <f>IF(E27="Dual tex.",IF(SUM(K27:Y27)&gt;0,SUM(K27:Y27),0),0)*H27</f>
        <v>0</v>
      </c>
      <c r="BV27" s="95"/>
      <c r="BW27" s="8">
        <f>IF(F27="sloper",IF(SUM(K27:Y27)&gt;0,SUM(K27:Y27),0),0)*H27</f>
        <v>0</v>
      </c>
      <c r="BX27" s="8">
        <f>IF(F27="footholds",IF(SUM(K27:Y27)&gt;0,SUM(K27:Y27),0),0)*H27</f>
        <v>0</v>
      </c>
      <c r="BY27" s="8">
        <f>IF(F27="micros",IF(SUM(K27:Y27)&gt;0,SUM(K27:Y27),0),0)*H27</f>
        <v>0</v>
      </c>
      <c r="BZ27" s="8">
        <f>IF(F27="jug",IF(SUM(K27:Y27)&gt;0,SUM(K27:Y27),0),0)*H27</f>
        <v>0</v>
      </c>
      <c r="CA27" s="8">
        <f>IF(F27="ledge",IF(SUM(K27:Y27)&gt;0,SUM(K27:Y27),0),0)*H27</f>
        <v>0</v>
      </c>
      <c r="CB27" s="8">
        <f>IF(F27="edge",IF(SUM(K27:Y27)&gt;0,SUM(K27:Y27),0),0)*H27</f>
        <v>0</v>
      </c>
      <c r="CC27" s="8">
        <f>IF(F27="crimp",IF(SUM(K27:Y27)&gt;0,SUM(K27:Y27),0),0)*H27</f>
        <v>0</v>
      </c>
      <c r="CD27" s="8">
        <f>IF(F27="incut",IF(SUM(K27:Y27)&gt;0,SUM(K27:Y27),0),0)*H27</f>
        <v>0</v>
      </c>
      <c r="CE27" s="8">
        <f>IF(F27="dish",IF(SUM(K27:Y27)&gt;0,SUM(K27:Y27),0),0)*H27</f>
        <v>0</v>
      </c>
      <c r="CF27" s="8">
        <f>IF(F27="pinch",IF(SUM(K27:Y27)&gt;0,SUM(K27:Y27),0),0)*H27</f>
        <v>0</v>
      </c>
      <c r="CG27" s="8">
        <f>IF(F27="pocket",IF(SUM(K27:Y27)&gt;0,SUM(K27:Y27),0),0)*H27</f>
        <v>0</v>
      </c>
      <c r="CH27" s="8">
        <f>IF(F27="insert",IF(SUM(K27:Y27)&gt;0,SUM(K27:Y27),0),0)*H27</f>
        <v>0</v>
      </c>
      <c r="CI27" s="8">
        <f>IF(F27="feature",IF(SUM(K27:Y27)&gt;0,SUM(K27:Y27),0),0)*H27</f>
        <v>0</v>
      </c>
      <c r="CJ27" s="8">
        <f>IF(F27="scoop",IF(SUM(K27:Y27)&gt;0,SUM(K27:Y27),0),0)*H27</f>
        <v>0</v>
      </c>
      <c r="CK27" s="8">
        <f>IF(F27="positive",IF(SUM(K27:Y27)&gt;0,SUM(K27:Y27),0),0)*H27</f>
        <v>0</v>
      </c>
      <c r="CL27" s="8">
        <f>IF(F27="various",IF(SUM(K27:Y27)&gt;0,SUM(K27:Y27),0),0)*H27</f>
        <v>0</v>
      </c>
      <c r="CM27" s="8"/>
    </row>
    <row r="28" spans="1:92" s="5" customFormat="1" ht="57" customHeight="1">
      <c r="A28" s="8"/>
      <c r="B28" s="204"/>
      <c r="C28" s="8"/>
      <c r="D28" s="250" t="s">
        <v>225</v>
      </c>
      <c r="E28" s="207"/>
      <c r="F28" s="251" t="s">
        <v>82</v>
      </c>
      <c r="G28" s="208" t="s">
        <v>26</v>
      </c>
      <c r="H28" s="208">
        <v>5</v>
      </c>
      <c r="I28" s="251" t="s">
        <v>448</v>
      </c>
      <c r="J28" s="253">
        <v>166.40449280000004</v>
      </c>
      <c r="K28" s="118"/>
      <c r="L28" s="211"/>
      <c r="M28" s="374"/>
      <c r="N28" s="118"/>
      <c r="O28" s="377"/>
      <c r="P28" s="212"/>
      <c r="Q28" s="136"/>
      <c r="R28" s="212"/>
      <c r="S28" s="136"/>
      <c r="T28" s="136"/>
      <c r="U28" s="137"/>
      <c r="V28" s="137"/>
      <c r="W28" s="136"/>
      <c r="X28" s="136"/>
      <c r="Y28" s="136"/>
      <c r="Z28" s="209">
        <f>SUM(K28:Y28)*J28</f>
        <v>0</v>
      </c>
      <c r="AA28" s="210" t="str">
        <f t="shared" si="18"/>
        <v>No</v>
      </c>
      <c r="AB28" s="151" t="str">
        <f>IF(B28="New","Yes","No")</f>
        <v>No</v>
      </c>
      <c r="AD28" s="150">
        <v>1</v>
      </c>
      <c r="AE28" s="151">
        <f t="shared" si="15"/>
        <v>0</v>
      </c>
      <c r="AG28" s="298">
        <v>9</v>
      </c>
      <c r="AH28" s="203">
        <f t="shared" si="16"/>
        <v>0</v>
      </c>
      <c r="AI28" s="201">
        <f>K28*H28</f>
        <v>0</v>
      </c>
      <c r="AJ28" s="201">
        <f>L28*H28</f>
        <v>0</v>
      </c>
      <c r="AK28" s="201">
        <f>M28*H28</f>
        <v>0</v>
      </c>
      <c r="AL28" s="201">
        <f>N28*H28</f>
        <v>0</v>
      </c>
      <c r="AM28" s="201">
        <f>O28*H28</f>
        <v>0</v>
      </c>
      <c r="AN28" s="201">
        <f>P28*H28</f>
        <v>0</v>
      </c>
      <c r="AO28" s="201">
        <f>Q28*H28</f>
        <v>0</v>
      </c>
      <c r="AP28" s="201">
        <f>R28*H28</f>
        <v>0</v>
      </c>
      <c r="AQ28" s="201">
        <f>S28*H28</f>
        <v>0</v>
      </c>
      <c r="AR28" s="201">
        <f>T28*H28</f>
        <v>0</v>
      </c>
      <c r="AS28" s="201">
        <f>U28*H28</f>
        <v>0</v>
      </c>
      <c r="AT28" s="201">
        <f>V28*H28</f>
        <v>0</v>
      </c>
      <c r="AU28" s="201">
        <f>W28*H28</f>
        <v>0</v>
      </c>
      <c r="AV28" s="201">
        <f>X28*H28</f>
        <v>0</v>
      </c>
      <c r="AW28" s="201">
        <f>Y28*H28</f>
        <v>0</v>
      </c>
      <c r="AX28" s="98">
        <v>1</v>
      </c>
      <c r="AY28" s="271">
        <v>15</v>
      </c>
      <c r="AZ28" s="329"/>
      <c r="BA28" s="271"/>
      <c r="BB28" s="123"/>
      <c r="BC28" s="205">
        <v>2</v>
      </c>
      <c r="BD28" s="123">
        <v>1</v>
      </c>
      <c r="BE28" s="205"/>
      <c r="BF28" s="123"/>
      <c r="BG28" s="205"/>
      <c r="BH28" s="123"/>
      <c r="BI28" s="205"/>
      <c r="BK28" s="8">
        <f>IF(G28="XS",IF(SUM(K28:Y28)&gt;0,SUM(K28:Y28),0),0)*H28</f>
        <v>0</v>
      </c>
      <c r="BL28" s="8">
        <f>IF(G28="S",IF(SUM(K28:Y28)&gt;0,SUM(K28:Y28),0),0)*H28</f>
        <v>0</v>
      </c>
      <c r="BM28" s="8">
        <f>IF(G28="M",IF(SUM(K28:Y28)&gt;0,SUM(K28:Y28),0),0)*H28</f>
        <v>0</v>
      </c>
      <c r="BN28" s="8">
        <f>IF(G28="L",IF(SUM(K28:Y28)&gt;0,SUM(K28:Y28),0),0)*H28</f>
        <v>0</v>
      </c>
      <c r="BO28" s="8">
        <f>IF(G28="XL",IF(SUM(K28:Y28)&gt;0,SUM(K28:Y28),0),0)*H28</f>
        <v>0</v>
      </c>
      <c r="BP28" s="8">
        <f>IF(G28="2XL",IF(SUM(K28:Y28)&gt;0,SUM(K28:Y28),0),0)*H28</f>
        <v>0</v>
      </c>
      <c r="BQ28" s="8">
        <f>IF(G28="3XL",IF(SUM(K28:Y28)&gt;0,SUM(K28:Y28),0),0)*H28</f>
        <v>0</v>
      </c>
      <c r="BR28" s="8">
        <f>IF(G28="various",IF(SUM(K28:Y28)&gt;0,SUM(K28:Y28),0),0)*H28</f>
        <v>0</v>
      </c>
      <c r="BS28" s="8"/>
      <c r="BT28" s="95">
        <f>IF(E28="",IF(SUM(K28:Y28)&gt;0,SUM(K28:Y28),0),0)*H28</f>
        <v>0</v>
      </c>
      <c r="BU28" s="95">
        <f>IF(E28="Dual tex.",IF(SUM(K28:Y28)&gt;0,SUM(K28:Y28),0),0)*H28</f>
        <v>0</v>
      </c>
      <c r="BV28" s="95"/>
      <c r="BW28" s="8">
        <f>IF(F28="sloper",IF(SUM(K28:Y28)&gt;0,SUM(K28:Y28),0),0)*H28</f>
        <v>0</v>
      </c>
      <c r="BX28" s="8">
        <f>IF(F28="footholds",IF(SUM(K28:Y28)&gt;0,SUM(K28:Y28),0),0)*H28</f>
        <v>0</v>
      </c>
      <c r="BY28" s="8">
        <f>IF(F28="micros",IF(SUM(K28:Y28)&gt;0,SUM(K28:Y28),0),0)*H28</f>
        <v>0</v>
      </c>
      <c r="BZ28" s="8">
        <f>IF(F28="jug",IF(SUM(K28:Y28)&gt;0,SUM(K28:Y28),0),0)*H28</f>
        <v>0</v>
      </c>
      <c r="CA28" s="8">
        <f>IF(F28="ledge",IF(SUM(K28:Y28)&gt;0,SUM(K28:Y28),0),0)*H28</f>
        <v>0</v>
      </c>
      <c r="CB28" s="8">
        <f>IF(F28="edge",IF(SUM(K28:Y28)&gt;0,SUM(K28:Y28),0),0)*H28</f>
        <v>0</v>
      </c>
      <c r="CC28" s="8">
        <f>IF(F28="crimp",IF(SUM(K28:Y28)&gt;0,SUM(K28:Y28),0),0)*H28</f>
        <v>0</v>
      </c>
      <c r="CD28" s="8">
        <f>IF(F28="incut",IF(SUM(K28:Y28)&gt;0,SUM(K28:Y28),0),0)*H28</f>
        <v>0</v>
      </c>
      <c r="CE28" s="8">
        <f>IF(F28="dish",IF(SUM(K28:Y28)&gt;0,SUM(K28:Y28),0),0)*H28</f>
        <v>0</v>
      </c>
      <c r="CF28" s="8">
        <f>IF(F28="pinch",IF(SUM(K28:Y28)&gt;0,SUM(K28:Y28),0),0)*H28</f>
        <v>0</v>
      </c>
      <c r="CG28" s="8">
        <f>IF(F28="pocket",IF(SUM(K28:Y28)&gt;0,SUM(K28:Y28),0),0)*H28</f>
        <v>0</v>
      </c>
      <c r="CH28" s="8">
        <f>IF(F28="insert",IF(SUM(K28:Y28)&gt;0,SUM(K28:Y28),0),0)*H28</f>
        <v>0</v>
      </c>
      <c r="CI28" s="8">
        <f>IF(F28="feature",IF(SUM(K28:Y28)&gt;0,SUM(K28:Y28),0),0)*H28</f>
        <v>0</v>
      </c>
      <c r="CJ28" s="8">
        <f>IF(F28="scoop",IF(SUM(K28:Y28)&gt;0,SUM(K28:Y28),0),0)*H28</f>
        <v>0</v>
      </c>
      <c r="CK28" s="8">
        <f>IF(F28="positive",IF(SUM(K28:Y28)&gt;0,SUM(K28:Y28),0),0)*H28</f>
        <v>0</v>
      </c>
      <c r="CL28" s="8">
        <f>IF(F28="various",IF(SUM(K28:Y28)&gt;0,SUM(K28:Y28),0),0)*H28</f>
        <v>0</v>
      </c>
      <c r="CM28" s="8"/>
    </row>
    <row r="29" spans="1:92" s="5" customFormat="1" ht="57" customHeight="1">
      <c r="A29" s="8"/>
      <c r="B29" s="204"/>
      <c r="C29" s="8"/>
      <c r="D29" s="168" t="s">
        <v>226</v>
      </c>
      <c r="E29" s="300"/>
      <c r="F29" s="173" t="s">
        <v>82</v>
      </c>
      <c r="G29" s="96" t="s">
        <v>74</v>
      </c>
      <c r="H29" s="96">
        <v>3</v>
      </c>
      <c r="I29" s="173" t="s">
        <v>448</v>
      </c>
      <c r="J29" s="252">
        <v>138.57043200000001</v>
      </c>
      <c r="K29" s="301"/>
      <c r="L29" s="302"/>
      <c r="M29" s="375"/>
      <c r="N29" s="301"/>
      <c r="O29" s="378"/>
      <c r="P29" s="238"/>
      <c r="Q29" s="265"/>
      <c r="R29" s="238"/>
      <c r="S29" s="265"/>
      <c r="T29" s="265"/>
      <c r="U29" s="266"/>
      <c r="V29" s="266"/>
      <c r="W29" s="265"/>
      <c r="X29" s="265"/>
      <c r="Y29" s="265"/>
      <c r="Z29" s="206">
        <f>SUM(K29:Y29)*J29</f>
        <v>0</v>
      </c>
      <c r="AA29" s="95" t="str">
        <f t="shared" si="18"/>
        <v>No</v>
      </c>
      <c r="AB29" s="303" t="str">
        <f>IF(B29="New","Yes","No")</f>
        <v>No</v>
      </c>
      <c r="AD29" s="150">
        <v>1</v>
      </c>
      <c r="AE29" s="151">
        <f t="shared" si="15"/>
        <v>0</v>
      </c>
      <c r="AG29" s="298">
        <v>7</v>
      </c>
      <c r="AH29" s="203">
        <f t="shared" si="16"/>
        <v>0</v>
      </c>
      <c r="AI29" s="201">
        <f>K29*H29</f>
        <v>0</v>
      </c>
      <c r="AJ29" s="201">
        <f>L29*H29</f>
        <v>0</v>
      </c>
      <c r="AK29" s="201">
        <f>M29*H29</f>
        <v>0</v>
      </c>
      <c r="AL29" s="201">
        <f>N29*H29</f>
        <v>0</v>
      </c>
      <c r="AM29" s="201">
        <f>O29*H29</f>
        <v>0</v>
      </c>
      <c r="AN29" s="201">
        <f>P29*H29</f>
        <v>0</v>
      </c>
      <c r="AO29" s="201">
        <f>Q29*H29</f>
        <v>0</v>
      </c>
      <c r="AP29" s="201">
        <f>R29*H29</f>
        <v>0</v>
      </c>
      <c r="AQ29" s="201">
        <f>S29*H29</f>
        <v>0</v>
      </c>
      <c r="AR29" s="201">
        <f>T29*H29</f>
        <v>0</v>
      </c>
      <c r="AS29" s="201">
        <f>U29*H29</f>
        <v>0</v>
      </c>
      <c r="AT29" s="201">
        <f>V29*H29</f>
        <v>0</v>
      </c>
      <c r="AU29" s="201">
        <f>W29*H29</f>
        <v>0</v>
      </c>
      <c r="AV29" s="201">
        <f>X29*H29</f>
        <v>0</v>
      </c>
      <c r="AW29" s="201">
        <f>Y29*H29</f>
        <v>0</v>
      </c>
      <c r="AX29" s="98">
        <v>1</v>
      </c>
      <c r="AY29" s="271">
        <v>9</v>
      </c>
      <c r="AZ29" s="329"/>
      <c r="BA29" s="271"/>
      <c r="BB29" s="123"/>
      <c r="BC29" s="205">
        <v>1</v>
      </c>
      <c r="BD29" s="123">
        <v>2</v>
      </c>
      <c r="BE29" s="205"/>
      <c r="BF29" s="123"/>
      <c r="BG29" s="205"/>
      <c r="BH29" s="123"/>
      <c r="BI29" s="205"/>
      <c r="BK29" s="8">
        <f>IF(G29="XS",IF(SUM(K29:Y29)&gt;0,SUM(K29:Y29),0),0)*H29</f>
        <v>0</v>
      </c>
      <c r="BL29" s="8">
        <f>IF(G29="S",IF(SUM(K29:Y29)&gt;0,SUM(K29:Y29),0),0)*H29</f>
        <v>0</v>
      </c>
      <c r="BM29" s="8">
        <f>IF(G29="M",IF(SUM(K29:Y29)&gt;0,SUM(K29:Y29),0),0)*H29</f>
        <v>0</v>
      </c>
      <c r="BN29" s="8">
        <f>IF(G29="L",IF(SUM(K29:Y29)&gt;0,SUM(K29:Y29),0),0)*H29</f>
        <v>0</v>
      </c>
      <c r="BO29" s="8">
        <f>IF(G29="XL",IF(SUM(K29:Y29)&gt;0,SUM(K29:Y29),0),0)*H29</f>
        <v>0</v>
      </c>
      <c r="BP29" s="8">
        <f>IF(G29="2XL",IF(SUM(K29:Y29)&gt;0,SUM(K29:Y29),0),0)*H29</f>
        <v>0</v>
      </c>
      <c r="BQ29" s="8">
        <f>IF(G29="3XL",IF(SUM(K29:Y29)&gt;0,SUM(K29:Y29),0),0)*H29</f>
        <v>0</v>
      </c>
      <c r="BR29" s="8">
        <f>IF(G29="various",IF(SUM(K29:Y29)&gt;0,SUM(K29:Y29),0),0)*H29</f>
        <v>0</v>
      </c>
      <c r="BS29" s="8"/>
      <c r="BT29" s="95">
        <f>IF(E29="",IF(SUM(K29:Y29)&gt;0,SUM(K29:Y29),0),0)*H29</f>
        <v>0</v>
      </c>
      <c r="BU29" s="95">
        <f>IF(E29="Dual tex.",IF(SUM(K29:Y29)&gt;0,SUM(K29:Y29),0),0)*H29</f>
        <v>0</v>
      </c>
      <c r="BV29" s="95"/>
      <c r="BW29" s="8">
        <f>IF(F29="sloper",IF(SUM(K29:Y29)&gt;0,SUM(K29:Y29),0),0)*H29</f>
        <v>0</v>
      </c>
      <c r="BX29" s="8">
        <f>IF(F29="footholds",IF(SUM(K29:Y29)&gt;0,SUM(K29:Y29),0),0)*H29</f>
        <v>0</v>
      </c>
      <c r="BY29" s="8">
        <f>IF(F29="micros",IF(SUM(K29:Y29)&gt;0,SUM(K29:Y29),0),0)*H29</f>
        <v>0</v>
      </c>
      <c r="BZ29" s="8">
        <f>IF(F29="jug",IF(SUM(K29:Y29)&gt;0,SUM(K29:Y29),0),0)*H29</f>
        <v>0</v>
      </c>
      <c r="CA29" s="8">
        <f>IF(F29="ledge",IF(SUM(K29:Y29)&gt;0,SUM(K29:Y29),0),0)*H29</f>
        <v>0</v>
      </c>
      <c r="CB29" s="8">
        <f>IF(F29="edge",IF(SUM(K29:Y29)&gt;0,SUM(K29:Y29),0),0)*H29</f>
        <v>0</v>
      </c>
      <c r="CC29" s="8">
        <f>IF(F29="crimp",IF(SUM(K29:Y29)&gt;0,SUM(K29:Y29),0),0)*H29</f>
        <v>0</v>
      </c>
      <c r="CD29" s="8">
        <f>IF(F29="incut",IF(SUM(K29:Y29)&gt;0,SUM(K29:Y29),0),0)*H29</f>
        <v>0</v>
      </c>
      <c r="CE29" s="8">
        <f>IF(F29="dish",IF(SUM(K29:Y29)&gt;0,SUM(K29:Y29),0),0)*H29</f>
        <v>0</v>
      </c>
      <c r="CF29" s="8">
        <f>IF(F29="pinch",IF(SUM(K29:Y29)&gt;0,SUM(K29:Y29),0),0)*H29</f>
        <v>0</v>
      </c>
      <c r="CG29" s="8">
        <f>IF(F29="pocket",IF(SUM(K29:Y29)&gt;0,SUM(K29:Y29),0),0)*H29</f>
        <v>0</v>
      </c>
      <c r="CH29" s="8">
        <f>IF(F29="insert",IF(SUM(K29:Y29)&gt;0,SUM(K29:Y29),0),0)*H29</f>
        <v>0</v>
      </c>
      <c r="CI29" s="8">
        <f>IF(F29="feature",IF(SUM(K29:Y29)&gt;0,SUM(K29:Y29),0),0)*H29</f>
        <v>0</v>
      </c>
      <c r="CJ29" s="8">
        <f>IF(F29="scoop",IF(SUM(K29:Y29)&gt;0,SUM(K29:Y29),0),0)*H29</f>
        <v>0</v>
      </c>
      <c r="CK29" s="8">
        <f>IF(F29="positive",IF(SUM(K29:Y29)&gt;0,SUM(K29:Y29),0),0)*H29</f>
        <v>0</v>
      </c>
      <c r="CL29" s="8">
        <f>IF(F29="various",IF(SUM(K29:Y29)&gt;0,SUM(K29:Y29),0),0)*H29</f>
        <v>0</v>
      </c>
      <c r="CM29" s="8"/>
    </row>
    <row r="30" spans="1:92" s="5" customFormat="1" ht="57" customHeight="1">
      <c r="A30" s="8"/>
      <c r="B30" s="204"/>
      <c r="C30" s="8"/>
      <c r="D30" s="250" t="s">
        <v>227</v>
      </c>
      <c r="E30" s="207"/>
      <c r="F30" s="251" t="s">
        <v>82</v>
      </c>
      <c r="G30" s="208" t="s">
        <v>74</v>
      </c>
      <c r="H30" s="208">
        <v>3</v>
      </c>
      <c r="I30" s="251" t="s">
        <v>448</v>
      </c>
      <c r="J30" s="253">
        <v>170.30366080000002</v>
      </c>
      <c r="K30" s="118"/>
      <c r="L30" s="211"/>
      <c r="M30" s="374"/>
      <c r="N30" s="118"/>
      <c r="O30" s="377"/>
      <c r="P30" s="212"/>
      <c r="Q30" s="136"/>
      <c r="R30" s="212"/>
      <c r="S30" s="136"/>
      <c r="T30" s="136"/>
      <c r="U30" s="137"/>
      <c r="V30" s="137"/>
      <c r="W30" s="136"/>
      <c r="X30" s="136"/>
      <c r="Y30" s="136"/>
      <c r="Z30" s="209">
        <f>SUM(K30:Y30)*J30</f>
        <v>0</v>
      </c>
      <c r="AA30" s="210" t="str">
        <f t="shared" si="18"/>
        <v>No</v>
      </c>
      <c r="AB30" s="151" t="str">
        <f>IF(B30="New","Yes","No")</f>
        <v>No</v>
      </c>
      <c r="AD30" s="150">
        <v>1</v>
      </c>
      <c r="AE30" s="151">
        <f t="shared" si="15"/>
        <v>0</v>
      </c>
      <c r="AG30" s="298">
        <v>9.3000000000000007</v>
      </c>
      <c r="AH30" s="203">
        <f t="shared" si="16"/>
        <v>0</v>
      </c>
      <c r="AI30" s="201">
        <f>K30*H30</f>
        <v>0</v>
      </c>
      <c r="AJ30" s="201">
        <f>L30*H30</f>
        <v>0</v>
      </c>
      <c r="AK30" s="201">
        <f>M30*H30</f>
        <v>0</v>
      </c>
      <c r="AL30" s="201">
        <f>N30*H30</f>
        <v>0</v>
      </c>
      <c r="AM30" s="201">
        <f>O30*H30</f>
        <v>0</v>
      </c>
      <c r="AN30" s="201">
        <f>P30*H30</f>
        <v>0</v>
      </c>
      <c r="AO30" s="201">
        <f>Q30*H30</f>
        <v>0</v>
      </c>
      <c r="AP30" s="201">
        <f>R30*H30</f>
        <v>0</v>
      </c>
      <c r="AQ30" s="201">
        <f>S30*H30</f>
        <v>0</v>
      </c>
      <c r="AR30" s="201">
        <f>T30*H30</f>
        <v>0</v>
      </c>
      <c r="AS30" s="201">
        <f>U30*H30</f>
        <v>0</v>
      </c>
      <c r="AT30" s="201">
        <f>V30*H30</f>
        <v>0</v>
      </c>
      <c r="AU30" s="201">
        <f>W30*H30</f>
        <v>0</v>
      </c>
      <c r="AV30" s="201">
        <f>X30*H30</f>
        <v>0</v>
      </c>
      <c r="AW30" s="201">
        <f>Y30*H30</f>
        <v>0</v>
      </c>
      <c r="AX30" s="98">
        <v>1</v>
      </c>
      <c r="AY30" s="271">
        <v>9</v>
      </c>
      <c r="AZ30" s="329"/>
      <c r="BA30" s="271"/>
      <c r="BB30" s="123"/>
      <c r="BC30" s="205">
        <v>1</v>
      </c>
      <c r="BD30" s="123">
        <v>2</v>
      </c>
      <c r="BE30" s="205"/>
      <c r="BF30" s="123"/>
      <c r="BG30" s="205"/>
      <c r="BH30" s="123"/>
      <c r="BI30" s="205"/>
      <c r="BK30" s="8">
        <f>IF(G30="XS",IF(SUM(K30:Y30)&gt;0,SUM(K30:Y30),0),0)*H30</f>
        <v>0</v>
      </c>
      <c r="BL30" s="8">
        <f>IF(G30="S",IF(SUM(K30:Y30)&gt;0,SUM(K30:Y30),0),0)*H30</f>
        <v>0</v>
      </c>
      <c r="BM30" s="8">
        <f>IF(G30="M",IF(SUM(K30:Y30)&gt;0,SUM(K30:Y30),0),0)*H30</f>
        <v>0</v>
      </c>
      <c r="BN30" s="8">
        <f>IF(G30="L",IF(SUM(K30:Y30)&gt;0,SUM(K30:Y30),0),0)*H30</f>
        <v>0</v>
      </c>
      <c r="BO30" s="8">
        <f>IF(G30="XL",IF(SUM(K30:Y30)&gt;0,SUM(K30:Y30),0),0)*H30</f>
        <v>0</v>
      </c>
      <c r="BP30" s="8">
        <f>IF(G30="2XL",IF(SUM(K30:Y30)&gt;0,SUM(K30:Y30),0),0)*H30</f>
        <v>0</v>
      </c>
      <c r="BQ30" s="8">
        <f>IF(G30="3XL",IF(SUM(K30:Y30)&gt;0,SUM(K30:Y30),0),0)*H30</f>
        <v>0</v>
      </c>
      <c r="BR30" s="8">
        <f>IF(G30="various",IF(SUM(K30:Y30)&gt;0,SUM(K30:Y30),0),0)*H30</f>
        <v>0</v>
      </c>
      <c r="BS30" s="8"/>
      <c r="BT30" s="95">
        <f>IF(E30="",IF(SUM(K30:Y30)&gt;0,SUM(K30:Y30),0),0)*H30</f>
        <v>0</v>
      </c>
      <c r="BU30" s="95">
        <f>IF(E30="Dual tex.",IF(SUM(K30:Y30)&gt;0,SUM(K30:Y30),0),0)*H30</f>
        <v>0</v>
      </c>
      <c r="BV30" s="95"/>
      <c r="BW30" s="8">
        <f>IF(F30="sloper",IF(SUM(K30:Y30)&gt;0,SUM(K30:Y30),0),0)*H30</f>
        <v>0</v>
      </c>
      <c r="BX30" s="8">
        <f>IF(F30="footholds",IF(SUM(K30:Y30)&gt;0,SUM(K30:Y30),0),0)*H30</f>
        <v>0</v>
      </c>
      <c r="BY30" s="8">
        <f>IF(F30="micros",IF(SUM(K30:Y30)&gt;0,SUM(K30:Y30),0),0)*H30</f>
        <v>0</v>
      </c>
      <c r="BZ30" s="8">
        <f>IF(F30="jug",IF(SUM(K30:Y30)&gt;0,SUM(K30:Y30),0),0)*H30</f>
        <v>0</v>
      </c>
      <c r="CA30" s="8">
        <f>IF(F30="ledge",IF(SUM(K30:Y30)&gt;0,SUM(K30:Y30),0),0)*H30</f>
        <v>0</v>
      </c>
      <c r="CB30" s="8">
        <f>IF(F30="edge",IF(SUM(K30:Y30)&gt;0,SUM(K30:Y30),0),0)*H30</f>
        <v>0</v>
      </c>
      <c r="CC30" s="8">
        <f>IF(F30="crimp",IF(SUM(K30:Y30)&gt;0,SUM(K30:Y30),0),0)*H30</f>
        <v>0</v>
      </c>
      <c r="CD30" s="8">
        <f>IF(F30="incut",IF(SUM(K30:Y30)&gt;0,SUM(K30:Y30),0),0)*H30</f>
        <v>0</v>
      </c>
      <c r="CE30" s="8">
        <f>IF(F30="dish",IF(SUM(K30:Y30)&gt;0,SUM(K30:Y30),0),0)*H30</f>
        <v>0</v>
      </c>
      <c r="CF30" s="8">
        <f>IF(F30="pinch",IF(SUM(K30:Y30)&gt;0,SUM(K30:Y30),0),0)*H30</f>
        <v>0</v>
      </c>
      <c r="CG30" s="8">
        <f>IF(F30="pocket",IF(SUM(K30:Y30)&gt;0,SUM(K30:Y30),0),0)*H30</f>
        <v>0</v>
      </c>
      <c r="CH30" s="8">
        <f>IF(F30="insert",IF(SUM(K30:Y30)&gt;0,SUM(K30:Y30),0),0)*H30</f>
        <v>0</v>
      </c>
      <c r="CI30" s="8">
        <f>IF(F30="feature",IF(SUM(K30:Y30)&gt;0,SUM(K30:Y30),0),0)*H30</f>
        <v>0</v>
      </c>
      <c r="CJ30" s="8">
        <f>IF(F30="scoop",IF(SUM(K30:Y30)&gt;0,SUM(K30:Y30),0),0)*H30</f>
        <v>0</v>
      </c>
      <c r="CK30" s="8">
        <f>IF(F30="positive",IF(SUM(K30:Y30)&gt;0,SUM(K30:Y30),0),0)*H30</f>
        <v>0</v>
      </c>
      <c r="CL30" s="8">
        <f>IF(F30="various",IF(SUM(K30:Y30)&gt;0,SUM(K30:Y30),0),0)*H30</f>
        <v>0</v>
      </c>
      <c r="CM30" s="8"/>
    </row>
    <row r="31" spans="1:92" s="5" customFormat="1" ht="57" customHeight="1">
      <c r="A31" s="8"/>
      <c r="B31" s="204"/>
      <c r="C31" s="8"/>
      <c r="D31" s="168" t="s">
        <v>228</v>
      </c>
      <c r="E31" s="300"/>
      <c r="F31" s="173" t="s">
        <v>82</v>
      </c>
      <c r="G31" s="96" t="s">
        <v>74</v>
      </c>
      <c r="H31" s="96">
        <v>3</v>
      </c>
      <c r="I31" s="173" t="s">
        <v>448</v>
      </c>
      <c r="J31" s="252">
        <v>145.46896000000001</v>
      </c>
      <c r="K31" s="301"/>
      <c r="L31" s="302"/>
      <c r="M31" s="375"/>
      <c r="N31" s="301"/>
      <c r="O31" s="378"/>
      <c r="P31" s="238"/>
      <c r="Q31" s="265"/>
      <c r="R31" s="238"/>
      <c r="S31" s="265"/>
      <c r="T31" s="265"/>
      <c r="U31" s="266"/>
      <c r="V31" s="266"/>
      <c r="W31" s="265"/>
      <c r="X31" s="265"/>
      <c r="Y31" s="265"/>
      <c r="Z31" s="206">
        <f>SUM(K31:Y31)*J31</f>
        <v>0</v>
      </c>
      <c r="AA31" s="95" t="str">
        <f t="shared" si="18"/>
        <v>No</v>
      </c>
      <c r="AB31" s="303" t="str">
        <f>IF(B31="New","Yes","No")</f>
        <v>No</v>
      </c>
      <c r="AD31" s="150">
        <v>1</v>
      </c>
      <c r="AE31" s="151">
        <f t="shared" si="15"/>
        <v>0</v>
      </c>
      <c r="AG31" s="298">
        <v>7.5</v>
      </c>
      <c r="AH31" s="203">
        <f t="shared" si="16"/>
        <v>0</v>
      </c>
      <c r="AI31" s="201">
        <f>K31*H31</f>
        <v>0</v>
      </c>
      <c r="AJ31" s="201">
        <f>L31*H31</f>
        <v>0</v>
      </c>
      <c r="AK31" s="201">
        <f>M31*H31</f>
        <v>0</v>
      </c>
      <c r="AL31" s="201">
        <f>N31*H31</f>
        <v>0</v>
      </c>
      <c r="AM31" s="201">
        <f>O31*H31</f>
        <v>0</v>
      </c>
      <c r="AN31" s="201">
        <f>P31*H31</f>
        <v>0</v>
      </c>
      <c r="AO31" s="201">
        <f>Q31*H31</f>
        <v>0</v>
      </c>
      <c r="AP31" s="201">
        <f>R31*H31</f>
        <v>0</v>
      </c>
      <c r="AQ31" s="201">
        <f>S31*H31</f>
        <v>0</v>
      </c>
      <c r="AR31" s="201">
        <f>T31*H31</f>
        <v>0</v>
      </c>
      <c r="AS31" s="201">
        <f>U31*H31</f>
        <v>0</v>
      </c>
      <c r="AT31" s="201">
        <f>V31*H31</f>
        <v>0</v>
      </c>
      <c r="AU31" s="201">
        <f>W31*H31</f>
        <v>0</v>
      </c>
      <c r="AV31" s="201">
        <f>X31*H31</f>
        <v>0</v>
      </c>
      <c r="AW31" s="201">
        <f>Y31*H31</f>
        <v>0</v>
      </c>
      <c r="AX31" s="98">
        <v>1</v>
      </c>
      <c r="AY31" s="271">
        <v>9</v>
      </c>
      <c r="AZ31" s="329"/>
      <c r="BA31" s="271"/>
      <c r="BB31" s="123"/>
      <c r="BC31" s="205">
        <v>1</v>
      </c>
      <c r="BD31" s="123">
        <v>2</v>
      </c>
      <c r="BE31" s="205"/>
      <c r="BF31" s="123"/>
      <c r="BG31" s="205"/>
      <c r="BH31" s="123"/>
      <c r="BI31" s="205"/>
      <c r="BK31" s="8">
        <f>IF(G31="XS",IF(SUM(K31:Y31)&gt;0,SUM(K31:Y31),0),0)*H31</f>
        <v>0</v>
      </c>
      <c r="BL31" s="8">
        <f>IF(G31="S",IF(SUM(K31:Y31)&gt;0,SUM(K31:Y31),0),0)*H31</f>
        <v>0</v>
      </c>
      <c r="BM31" s="8">
        <f>IF(G31="M",IF(SUM(K31:Y31)&gt;0,SUM(K31:Y31),0),0)*H31</f>
        <v>0</v>
      </c>
      <c r="BN31" s="8">
        <f>IF(G31="L",IF(SUM(K31:Y31)&gt;0,SUM(K31:Y31),0),0)*H31</f>
        <v>0</v>
      </c>
      <c r="BO31" s="8">
        <f>IF(G31="XL",IF(SUM(K31:Y31)&gt;0,SUM(K31:Y31),0),0)*H31</f>
        <v>0</v>
      </c>
      <c r="BP31" s="8">
        <f>IF(G31="2XL",IF(SUM(K31:Y31)&gt;0,SUM(K31:Y31),0),0)*H31</f>
        <v>0</v>
      </c>
      <c r="BQ31" s="8">
        <f>IF(G31="3XL",IF(SUM(K31:Y31)&gt;0,SUM(K31:Y31),0),0)*H31</f>
        <v>0</v>
      </c>
      <c r="BR31" s="8">
        <f>IF(G31="various",IF(SUM(K31:Y31)&gt;0,SUM(K31:Y31),0),0)*H31</f>
        <v>0</v>
      </c>
      <c r="BS31" s="8"/>
      <c r="BT31" s="95">
        <f>IF(E31="",IF(SUM(K31:Y31)&gt;0,SUM(K31:Y31),0),0)*H31</f>
        <v>0</v>
      </c>
      <c r="BU31" s="95">
        <f>IF(E31="Dual tex.",IF(SUM(K31:Y31)&gt;0,SUM(K31:Y31),0),0)*H31</f>
        <v>0</v>
      </c>
      <c r="BV31" s="95"/>
      <c r="BW31" s="8">
        <f>IF(F31="sloper",IF(SUM(K31:Y31)&gt;0,SUM(K31:Y31),0),0)*H31</f>
        <v>0</v>
      </c>
      <c r="BX31" s="8">
        <f>IF(F31="footholds",IF(SUM(K31:Y31)&gt;0,SUM(K31:Y31),0),0)*H31</f>
        <v>0</v>
      </c>
      <c r="BY31" s="8">
        <f>IF(F31="micros",IF(SUM(K31:Y31)&gt;0,SUM(K31:Y31),0),0)*H31</f>
        <v>0</v>
      </c>
      <c r="BZ31" s="8">
        <f>IF(F31="jug",IF(SUM(K31:Y31)&gt;0,SUM(K31:Y31),0),0)*H31</f>
        <v>0</v>
      </c>
      <c r="CA31" s="8">
        <f>IF(F31="ledge",IF(SUM(K31:Y31)&gt;0,SUM(K31:Y31),0),0)*H31</f>
        <v>0</v>
      </c>
      <c r="CB31" s="8">
        <f>IF(F31="edge",IF(SUM(K31:Y31)&gt;0,SUM(K31:Y31),0),0)*H31</f>
        <v>0</v>
      </c>
      <c r="CC31" s="8">
        <f>IF(F31="crimp",IF(SUM(K31:Y31)&gt;0,SUM(K31:Y31),0),0)*H31</f>
        <v>0</v>
      </c>
      <c r="CD31" s="8">
        <f>IF(F31="incut",IF(SUM(K31:Y31)&gt;0,SUM(K31:Y31),0),0)*H31</f>
        <v>0</v>
      </c>
      <c r="CE31" s="8">
        <f>IF(F31="dish",IF(SUM(K31:Y31)&gt;0,SUM(K31:Y31),0),0)*H31</f>
        <v>0</v>
      </c>
      <c r="CF31" s="8">
        <f>IF(F31="pinch",IF(SUM(K31:Y31)&gt;0,SUM(K31:Y31),0),0)*H31</f>
        <v>0</v>
      </c>
      <c r="CG31" s="8">
        <f>IF(F31="pocket",IF(SUM(K31:Y31)&gt;0,SUM(K31:Y31),0),0)*H31</f>
        <v>0</v>
      </c>
      <c r="CH31" s="8">
        <f>IF(F31="insert",IF(SUM(K31:Y31)&gt;0,SUM(K31:Y31),0),0)*H31</f>
        <v>0</v>
      </c>
      <c r="CI31" s="8">
        <f>IF(F31="feature",IF(SUM(K31:Y31)&gt;0,SUM(K31:Y31),0),0)*H31</f>
        <v>0</v>
      </c>
      <c r="CJ31" s="8">
        <f>IF(F31="scoop",IF(SUM(K31:Y31)&gt;0,SUM(K31:Y31),0),0)*H31</f>
        <v>0</v>
      </c>
      <c r="CK31" s="8">
        <f>IF(F31="positive",IF(SUM(K31:Y31)&gt;0,SUM(K31:Y31),0),0)*H31</f>
        <v>0</v>
      </c>
      <c r="CL31" s="8">
        <f>IF(F31="various",IF(SUM(K31:Y31)&gt;0,SUM(K31:Y31),0),0)*H31</f>
        <v>0</v>
      </c>
      <c r="CM31" s="8"/>
    </row>
    <row r="32" spans="1:92" s="7" customFormat="1" ht="57" customHeight="1">
      <c r="A32" s="95"/>
      <c r="B32" s="204"/>
      <c r="C32" s="8"/>
      <c r="D32" s="250" t="s">
        <v>229</v>
      </c>
      <c r="E32" s="207"/>
      <c r="F32" s="251" t="s">
        <v>82</v>
      </c>
      <c r="G32" s="208" t="s">
        <v>74</v>
      </c>
      <c r="H32" s="208">
        <v>2</v>
      </c>
      <c r="I32" s="251" t="s">
        <v>448</v>
      </c>
      <c r="J32" s="253">
        <v>193.63868160000001</v>
      </c>
      <c r="K32" s="118"/>
      <c r="L32" s="211"/>
      <c r="M32" s="374"/>
      <c r="N32" s="118"/>
      <c r="O32" s="379"/>
      <c r="P32" s="212"/>
      <c r="Q32" s="136"/>
      <c r="R32" s="212"/>
      <c r="S32" s="136"/>
      <c r="T32" s="136"/>
      <c r="U32" s="137"/>
      <c r="V32" s="137"/>
      <c r="W32" s="136"/>
      <c r="X32" s="136"/>
      <c r="Y32" s="136"/>
      <c r="Z32" s="209">
        <f>SUM(K32:Y32)*J32</f>
        <v>0</v>
      </c>
      <c r="AA32" s="210" t="str">
        <f t="shared" si="18"/>
        <v>No</v>
      </c>
      <c r="AB32" s="151" t="str">
        <f>IF(B32="New","Yes","No")</f>
        <v>No</v>
      </c>
      <c r="AC32" s="5"/>
      <c r="AD32" s="150">
        <v>1</v>
      </c>
      <c r="AE32" s="151">
        <f t="shared" si="15"/>
        <v>0</v>
      </c>
      <c r="AG32" s="298">
        <v>11</v>
      </c>
      <c r="AH32" s="203">
        <f t="shared" si="16"/>
        <v>0</v>
      </c>
      <c r="AI32" s="201">
        <f>K32*H32</f>
        <v>0</v>
      </c>
      <c r="AJ32" s="201">
        <f>L32*H32</f>
        <v>0</v>
      </c>
      <c r="AK32" s="201">
        <f>M32*H32</f>
        <v>0</v>
      </c>
      <c r="AL32" s="201">
        <f>N32*H32</f>
        <v>0</v>
      </c>
      <c r="AM32" s="201">
        <f>O32*H32</f>
        <v>0</v>
      </c>
      <c r="AN32" s="201">
        <f>P32*H32</f>
        <v>0</v>
      </c>
      <c r="AO32" s="201">
        <f>Q32*H32</f>
        <v>0</v>
      </c>
      <c r="AP32" s="201">
        <f>R32*H32</f>
        <v>0</v>
      </c>
      <c r="AQ32" s="201">
        <f>S32*H32</f>
        <v>0</v>
      </c>
      <c r="AR32" s="201">
        <f>T32*H32</f>
        <v>0</v>
      </c>
      <c r="AS32" s="201">
        <f>U32*H32</f>
        <v>0</v>
      </c>
      <c r="AT32" s="201">
        <f>V32*H32</f>
        <v>0</v>
      </c>
      <c r="AU32" s="201">
        <f>W32*H32</f>
        <v>0</v>
      </c>
      <c r="AV32" s="201">
        <f>X32*H32</f>
        <v>0</v>
      </c>
      <c r="AW32" s="201">
        <f>Y32*H32</f>
        <v>0</v>
      </c>
      <c r="AX32" s="208">
        <v>1</v>
      </c>
      <c r="AY32" s="271">
        <v>4</v>
      </c>
      <c r="AZ32" s="329"/>
      <c r="BA32" s="271"/>
      <c r="BB32" s="123"/>
      <c r="BC32" s="205"/>
      <c r="BD32" s="123"/>
      <c r="BE32" s="205"/>
      <c r="BF32" s="123">
        <v>2</v>
      </c>
      <c r="BG32" s="205"/>
      <c r="BH32" s="123"/>
      <c r="BI32" s="205"/>
      <c r="BK32" s="8">
        <f>IF(G32="XS",IF(SUM(K32:Y32)&gt;0,SUM(K32:Y32),0),0)*H32</f>
        <v>0</v>
      </c>
      <c r="BL32" s="8">
        <f>IF(G32="S",IF(SUM(K32:Y32)&gt;0,SUM(K32:Y32),0),0)*H32</f>
        <v>0</v>
      </c>
      <c r="BM32" s="8">
        <f>IF(G32="M",IF(SUM(K32:Y32)&gt;0,SUM(K32:Y32),0),0)*H32</f>
        <v>0</v>
      </c>
      <c r="BN32" s="8">
        <f>IF(G32="L",IF(SUM(K32:Y32)&gt;0,SUM(K32:Y32),0),0)*H32</f>
        <v>0</v>
      </c>
      <c r="BO32" s="8">
        <f>IF(G32="XL",IF(SUM(K32:Y32)&gt;0,SUM(K32:Y32),0),0)*H32</f>
        <v>0</v>
      </c>
      <c r="BP32" s="8">
        <f>IF(G32="2XL",IF(SUM(K32:Y32)&gt;0,SUM(K32:Y32),0),0)*H32</f>
        <v>0</v>
      </c>
      <c r="BQ32" s="8">
        <f>IF(G32="3XL",IF(SUM(K32:Y32)&gt;0,SUM(K32:Y32),0),0)*H32</f>
        <v>0</v>
      </c>
      <c r="BR32" s="8">
        <f>IF(G32="various",IF(SUM(K32:Y32)&gt;0,SUM(K32:Y32),0),0)*H32</f>
        <v>0</v>
      </c>
      <c r="BS32" s="8"/>
      <c r="BT32" s="95">
        <f>IF(E32="",IF(SUM(K32:Y32)&gt;0,SUM(K32:Y32),0),0)*H32</f>
        <v>0</v>
      </c>
      <c r="BU32" s="95">
        <f>IF(E32="Dual tex.",IF(SUM(K32:Y32)&gt;0,SUM(K32:Y32),0),0)*H32</f>
        <v>0</v>
      </c>
      <c r="BV32" s="8"/>
      <c r="BW32" s="8">
        <f>IF(F32="sloper",IF(SUM(K32:Y32)&gt;0,SUM(K32:Y32),0),0)*H32</f>
        <v>0</v>
      </c>
      <c r="BX32" s="8">
        <f>IF(F32="footholds",IF(SUM(K32:Y32)&gt;0,SUM(K32:Y32),0),0)*H32</f>
        <v>0</v>
      </c>
      <c r="BY32" s="8">
        <f>IF(F32="micros",IF(SUM(K32:Y32)&gt;0,SUM(K32:Y32),0),0)*H32</f>
        <v>0</v>
      </c>
      <c r="BZ32" s="8">
        <f>IF(F32="jug",IF(SUM(K32:Y32)&gt;0,SUM(K32:Y32),0),0)*H32</f>
        <v>0</v>
      </c>
      <c r="CA32" s="8">
        <f>IF(F32="ledge",IF(SUM(K32:Y32)&gt;0,SUM(K32:Y32),0),0)*H32</f>
        <v>0</v>
      </c>
      <c r="CB32" s="8">
        <f>IF(F32="edge",IF(SUM(K32:Y32)&gt;0,SUM(K32:Y32),0),0)*H32</f>
        <v>0</v>
      </c>
      <c r="CC32" s="8">
        <f>IF(F32="crimp",IF(SUM(K32:Y32)&gt;0,SUM(K32:Y32),0),0)*H32</f>
        <v>0</v>
      </c>
      <c r="CD32" s="8">
        <f>IF(F32="incut",IF(SUM(K32:Y32)&gt;0,SUM(K32:Y32),0),0)*H32</f>
        <v>0</v>
      </c>
      <c r="CE32" s="8">
        <f>IF(F32="dish",IF(SUM(K32:Y32)&gt;0,SUM(K32:Y32),0),0)*H32</f>
        <v>0</v>
      </c>
      <c r="CF32" s="8">
        <f>IF(F32="pinch",IF(SUM(K32:Y32)&gt;0,SUM(K32:Y32),0),0)*H32</f>
        <v>0</v>
      </c>
      <c r="CG32" s="8">
        <f>IF(F32="pocket",IF(SUM(K32:Y32)&gt;0,SUM(K32:Y32),0),0)*H32</f>
        <v>0</v>
      </c>
      <c r="CH32" s="8">
        <f>IF(F32="insert",IF(SUM(K32:Y32)&gt;0,SUM(K32:Y32),0),0)*H32</f>
        <v>0</v>
      </c>
      <c r="CI32" s="8">
        <f>IF(F32="feature",IF(SUM(K32:Y32)&gt;0,SUM(K32:Y32),0),0)*H32</f>
        <v>0</v>
      </c>
      <c r="CJ32" s="8">
        <f>IF(F32="scoop",IF(SUM(K32:Y32)&gt;0,SUM(K32:Y32),0),0)*H32</f>
        <v>0</v>
      </c>
      <c r="CK32" s="8">
        <f>IF(F32="positive",IF(SUM(K32:Y32)&gt;0,SUM(K32:Y32),0),0)*H32</f>
        <v>0</v>
      </c>
      <c r="CL32" s="8">
        <f>IF(F32="various",IF(SUM(K32:Y32)&gt;0,SUM(K32:Y32),0),0)*H32</f>
        <v>0</v>
      </c>
      <c r="CM32" s="8"/>
    </row>
    <row r="33" spans="1:91" s="5" customFormat="1" ht="57" customHeight="1">
      <c r="A33" s="8"/>
      <c r="B33" s="204"/>
      <c r="C33" s="8"/>
      <c r="D33" s="341" t="s">
        <v>230</v>
      </c>
      <c r="E33" s="342"/>
      <c r="F33" s="173" t="s">
        <v>82</v>
      </c>
      <c r="G33" s="96" t="s">
        <v>75</v>
      </c>
      <c r="H33" s="96">
        <v>1</v>
      </c>
      <c r="I33" s="173" t="s">
        <v>448</v>
      </c>
      <c r="J33" s="252">
        <v>131.15601408000001</v>
      </c>
      <c r="K33" s="343"/>
      <c r="L33" s="344"/>
      <c r="M33" s="376"/>
      <c r="N33" s="301"/>
      <c r="O33" s="381"/>
      <c r="P33" s="345"/>
      <c r="Q33" s="346"/>
      <c r="R33" s="345"/>
      <c r="S33" s="346"/>
      <c r="T33" s="346"/>
      <c r="U33" s="347"/>
      <c r="V33" s="347"/>
      <c r="W33" s="346"/>
      <c r="X33" s="346"/>
      <c r="Y33" s="346"/>
      <c r="Z33" s="206">
        <f>SUM(K33:Y33)*J33</f>
        <v>0</v>
      </c>
      <c r="AA33" s="95" t="str">
        <f t="shared" si="18"/>
        <v>No</v>
      </c>
      <c r="AB33" s="348" t="str">
        <f>IF(B33="New","Yes","No")</f>
        <v>No</v>
      </c>
      <c r="AD33" s="150">
        <v>1</v>
      </c>
      <c r="AE33" s="151">
        <f t="shared" si="15"/>
        <v>0</v>
      </c>
      <c r="AG33" s="298">
        <v>6.48</v>
      </c>
      <c r="AH33" s="203">
        <f t="shared" si="16"/>
        <v>0</v>
      </c>
      <c r="AI33" s="201">
        <f>K33*H33</f>
        <v>0</v>
      </c>
      <c r="AJ33" s="201">
        <f>L33*H33</f>
        <v>0</v>
      </c>
      <c r="AK33" s="201">
        <f>M33*H33</f>
        <v>0</v>
      </c>
      <c r="AL33" s="201">
        <f>N33*H33</f>
        <v>0</v>
      </c>
      <c r="AM33" s="201">
        <f>O33*H33</f>
        <v>0</v>
      </c>
      <c r="AN33" s="201">
        <f>P33*H33</f>
        <v>0</v>
      </c>
      <c r="AO33" s="201">
        <f>Q33*H33</f>
        <v>0</v>
      </c>
      <c r="AP33" s="201">
        <f>R33*H33</f>
        <v>0</v>
      </c>
      <c r="AQ33" s="201">
        <f>S33*H33</f>
        <v>0</v>
      </c>
      <c r="AR33" s="201">
        <f>T33*H33</f>
        <v>0</v>
      </c>
      <c r="AS33" s="201">
        <f>U33*H33</f>
        <v>0</v>
      </c>
      <c r="AT33" s="201">
        <f>V33*H33</f>
        <v>0</v>
      </c>
      <c r="AU33" s="201">
        <f>W33*H33</f>
        <v>0</v>
      </c>
      <c r="AV33" s="201">
        <f>X33*H33</f>
        <v>0</v>
      </c>
      <c r="AW33" s="201">
        <f>Y33*H33</f>
        <v>0</v>
      </c>
      <c r="AX33" s="98">
        <v>1</v>
      </c>
      <c r="AY33" s="271">
        <v>3</v>
      </c>
      <c r="AZ33" s="329"/>
      <c r="BA33" s="271"/>
      <c r="BB33" s="123"/>
      <c r="BC33" s="205"/>
      <c r="BD33" s="123"/>
      <c r="BE33" s="205">
        <v>1</v>
      </c>
      <c r="BF33" s="123"/>
      <c r="BG33" s="205"/>
      <c r="BH33" s="123"/>
      <c r="BI33" s="205"/>
      <c r="BK33" s="8">
        <f>IF(G33="XS",IF(SUM(K33:Y33)&gt;0,SUM(K33:Y33),0),0)*H33</f>
        <v>0</v>
      </c>
      <c r="BL33" s="8">
        <f>IF(G33="S",IF(SUM(K33:Y33)&gt;0,SUM(K33:Y33),0),0)*H33</f>
        <v>0</v>
      </c>
      <c r="BM33" s="8">
        <f>IF(G33="M",IF(SUM(K33:Y33)&gt;0,SUM(K33:Y33),0),0)*H33</f>
        <v>0</v>
      </c>
      <c r="BN33" s="8">
        <f>IF(G33="L",IF(SUM(K33:Y33)&gt;0,SUM(K33:Y33),0),0)*H33</f>
        <v>0</v>
      </c>
      <c r="BO33" s="8">
        <f>IF(G33="XL",IF(SUM(K33:Y33)&gt;0,SUM(K33:Y33),0),0)*H33</f>
        <v>0</v>
      </c>
      <c r="BP33" s="8">
        <f>IF(G33="2XL",IF(SUM(K33:Y33)&gt;0,SUM(K33:Y33),0),0)*H33</f>
        <v>0</v>
      </c>
      <c r="BQ33" s="8">
        <f>IF(G33="3XL",IF(SUM(K33:Y33)&gt;0,SUM(K33:Y33),0),0)*H33</f>
        <v>0</v>
      </c>
      <c r="BR33" s="8">
        <f>IF(G33="various",IF(SUM(K33:Y33)&gt;0,SUM(K33:Y33),0),0)*H33</f>
        <v>0</v>
      </c>
      <c r="BS33" s="8"/>
      <c r="BT33" s="95">
        <f>IF(E33="",IF(SUM(K33:Y33)&gt;0,SUM(K33:Y33),0),0)*H33</f>
        <v>0</v>
      </c>
      <c r="BU33" s="95">
        <f>IF(E33="Dual tex.",IF(SUM(K33:Y33)&gt;0,SUM(K33:Y33),0),0)*H33</f>
        <v>0</v>
      </c>
      <c r="BV33" s="8"/>
      <c r="BW33" s="8">
        <f>IF(F33="sloper",IF(SUM(K33:Y33)&gt;0,SUM(K33:Y33),0),0)*H33</f>
        <v>0</v>
      </c>
      <c r="BX33" s="8">
        <f>IF(F33="footholds",IF(SUM(K33:Y33)&gt;0,SUM(K33:Y33),0),0)*H33</f>
        <v>0</v>
      </c>
      <c r="BY33" s="8">
        <f>IF(F33="micros",IF(SUM(K33:Y33)&gt;0,SUM(K33:Y33),0),0)*H33</f>
        <v>0</v>
      </c>
      <c r="BZ33" s="8">
        <f>IF(F33="jug",IF(SUM(K33:Y33)&gt;0,SUM(K33:Y33),0),0)*H33</f>
        <v>0</v>
      </c>
      <c r="CA33" s="8">
        <f>IF(F33="ledge",IF(SUM(K33:Y33)&gt;0,SUM(K33:Y33),0),0)*H33</f>
        <v>0</v>
      </c>
      <c r="CB33" s="8">
        <f>IF(F33="edge",IF(SUM(K33:Y33)&gt;0,SUM(K33:Y33),0),0)*H33</f>
        <v>0</v>
      </c>
      <c r="CC33" s="8">
        <f>IF(F33="crimp",IF(SUM(K33:Y33)&gt;0,SUM(K33:Y33),0),0)*H33</f>
        <v>0</v>
      </c>
      <c r="CD33" s="8">
        <f>IF(F33="incut",IF(SUM(K33:Y33)&gt;0,SUM(K33:Y33),0),0)*H33</f>
        <v>0</v>
      </c>
      <c r="CE33" s="8">
        <f>IF(F33="dish",IF(SUM(K33:Y33)&gt;0,SUM(K33:Y33),0),0)*H33</f>
        <v>0</v>
      </c>
      <c r="CF33" s="8">
        <f>IF(F33="pinch",IF(SUM(K33:Y33)&gt;0,SUM(K33:Y33),0),0)*H33</f>
        <v>0</v>
      </c>
      <c r="CG33" s="8">
        <f>IF(F33="pocket",IF(SUM(K33:Y33)&gt;0,SUM(K33:Y33),0),0)*H33</f>
        <v>0</v>
      </c>
      <c r="CH33" s="8">
        <f>IF(F33="insert",IF(SUM(K33:Y33)&gt;0,SUM(K33:Y33),0),0)*H33</f>
        <v>0</v>
      </c>
      <c r="CI33" s="8">
        <f>IF(F33="feature",IF(SUM(K33:Y33)&gt;0,SUM(K33:Y33),0),0)*H33</f>
        <v>0</v>
      </c>
      <c r="CJ33" s="8">
        <f>IF(F33="scoop",IF(SUM(K33:Y33)&gt;0,SUM(K33:Y33),0),0)*H33</f>
        <v>0</v>
      </c>
      <c r="CK33" s="8">
        <f>IF(F33="positive",IF(SUM(K33:Y33)&gt;0,SUM(K33:Y33),0),0)*H33</f>
        <v>0</v>
      </c>
      <c r="CL33" s="8">
        <f>IF(F33="various",IF(SUM(K33:Y33)&gt;0,SUM(K33:Y33),0),0)*H33</f>
        <v>0</v>
      </c>
      <c r="CM33" s="8"/>
    </row>
    <row r="34" spans="1:91" s="5" customFormat="1" ht="57" customHeight="1">
      <c r="A34" s="8"/>
      <c r="B34" s="204"/>
      <c r="C34" s="8"/>
      <c r="D34" s="250" t="s">
        <v>231</v>
      </c>
      <c r="E34" s="207"/>
      <c r="F34" s="251" t="s">
        <v>82</v>
      </c>
      <c r="G34" s="208" t="s">
        <v>75</v>
      </c>
      <c r="H34" s="208">
        <v>1</v>
      </c>
      <c r="I34" s="251" t="s">
        <v>448</v>
      </c>
      <c r="J34" s="253">
        <v>160.12983167999997</v>
      </c>
      <c r="K34" s="118"/>
      <c r="L34" s="211"/>
      <c r="M34" s="374"/>
      <c r="N34" s="118"/>
      <c r="O34" s="377"/>
      <c r="P34" s="212"/>
      <c r="Q34" s="136"/>
      <c r="R34" s="212"/>
      <c r="S34" s="136"/>
      <c r="T34" s="136"/>
      <c r="U34" s="137"/>
      <c r="V34" s="137"/>
      <c r="W34" s="136"/>
      <c r="X34" s="136"/>
      <c r="Y34" s="136"/>
      <c r="Z34" s="209">
        <f>SUM(K34:Y34)*J34</f>
        <v>0</v>
      </c>
      <c r="AA34" s="210" t="str">
        <f t="shared" si="18"/>
        <v>No</v>
      </c>
      <c r="AB34" s="151" t="str">
        <f>IF(B34="New","Yes","No")</f>
        <v>No</v>
      </c>
      <c r="AD34" s="150">
        <v>1</v>
      </c>
      <c r="AE34" s="151">
        <f t="shared" si="15"/>
        <v>0</v>
      </c>
      <c r="AG34" s="298">
        <v>8.58</v>
      </c>
      <c r="AH34" s="203">
        <f t="shared" si="16"/>
        <v>0</v>
      </c>
      <c r="AI34" s="201">
        <f>K34*H34</f>
        <v>0</v>
      </c>
      <c r="AJ34" s="201">
        <f>L34*H34</f>
        <v>0</v>
      </c>
      <c r="AK34" s="201">
        <f>M34*H34</f>
        <v>0</v>
      </c>
      <c r="AL34" s="201">
        <f>N34*H34</f>
        <v>0</v>
      </c>
      <c r="AM34" s="201">
        <f>O34*H34</f>
        <v>0</v>
      </c>
      <c r="AN34" s="201">
        <f>P34*H34</f>
        <v>0</v>
      </c>
      <c r="AO34" s="201">
        <f>Q34*H34</f>
        <v>0</v>
      </c>
      <c r="AP34" s="201">
        <f>R34*H34</f>
        <v>0</v>
      </c>
      <c r="AQ34" s="201">
        <f>S34*H34</f>
        <v>0</v>
      </c>
      <c r="AR34" s="201">
        <f>T34*H34</f>
        <v>0</v>
      </c>
      <c r="AS34" s="201">
        <f>U34*H34</f>
        <v>0</v>
      </c>
      <c r="AT34" s="201">
        <f>V34*H34</f>
        <v>0</v>
      </c>
      <c r="AU34" s="201">
        <f>W34*H34</f>
        <v>0</v>
      </c>
      <c r="AV34" s="201">
        <f>X34*H34</f>
        <v>0</v>
      </c>
      <c r="AW34" s="201">
        <f>Y34*H34</f>
        <v>0</v>
      </c>
      <c r="AX34" s="98">
        <v>1</v>
      </c>
      <c r="AY34" s="271">
        <v>2</v>
      </c>
      <c r="AZ34" s="329"/>
      <c r="BA34" s="271"/>
      <c r="BB34" s="123"/>
      <c r="BC34" s="205"/>
      <c r="BD34" s="123"/>
      <c r="BE34" s="205">
        <v>1</v>
      </c>
      <c r="BF34" s="123"/>
      <c r="BG34" s="205"/>
      <c r="BH34" s="123"/>
      <c r="BI34" s="205"/>
      <c r="BK34" s="8">
        <f>IF(G34="XS",IF(SUM(K34:Y34)&gt;0,SUM(K34:Y34),0),0)*H34</f>
        <v>0</v>
      </c>
      <c r="BL34" s="8">
        <f>IF(G34="S",IF(SUM(K34:Y34)&gt;0,SUM(K34:Y34),0),0)*H34</f>
        <v>0</v>
      </c>
      <c r="BM34" s="8">
        <f>IF(G34="M",IF(SUM(K34:Y34)&gt;0,SUM(K34:Y34),0),0)*H34</f>
        <v>0</v>
      </c>
      <c r="BN34" s="8">
        <f>IF(G34="L",IF(SUM(K34:Y34)&gt;0,SUM(K34:Y34),0),0)*H34</f>
        <v>0</v>
      </c>
      <c r="BO34" s="8">
        <f>IF(G34="XL",IF(SUM(K34:Y34)&gt;0,SUM(K34:Y34),0),0)*H34</f>
        <v>0</v>
      </c>
      <c r="BP34" s="8">
        <f>IF(G34="2XL",IF(SUM(K34:Y34)&gt;0,SUM(K34:Y34),0),0)*H34</f>
        <v>0</v>
      </c>
      <c r="BQ34" s="8">
        <f>IF(G34="3XL",IF(SUM(K34:Y34)&gt;0,SUM(K34:Y34),0),0)*H34</f>
        <v>0</v>
      </c>
      <c r="BR34" s="8">
        <f>IF(G34="various",IF(SUM(K34:Y34)&gt;0,SUM(K34:Y34),0),0)*H34</f>
        <v>0</v>
      </c>
      <c r="BS34" s="8"/>
      <c r="BT34" s="95">
        <f>IF(E34="",IF(SUM(K34:Y34)&gt;0,SUM(K34:Y34),0),0)*H34</f>
        <v>0</v>
      </c>
      <c r="BU34" s="95">
        <f>IF(E34="Dual tex.",IF(SUM(K34:Y34)&gt;0,SUM(K34:Y34),0),0)*H34</f>
        <v>0</v>
      </c>
      <c r="BV34" s="8"/>
      <c r="BW34" s="8">
        <f>IF(F34="sloper",IF(SUM(K34:Y34)&gt;0,SUM(K34:Y34),0),0)*H34</f>
        <v>0</v>
      </c>
      <c r="BX34" s="8">
        <f>IF(F34="footholds",IF(SUM(K34:Y34)&gt;0,SUM(K34:Y34),0),0)*H34</f>
        <v>0</v>
      </c>
      <c r="BY34" s="8">
        <f>IF(F34="micros",IF(SUM(K34:Y34)&gt;0,SUM(K34:Y34),0),0)*H34</f>
        <v>0</v>
      </c>
      <c r="BZ34" s="8">
        <f>IF(F34="jug",IF(SUM(K34:Y34)&gt;0,SUM(K34:Y34),0),0)*H34</f>
        <v>0</v>
      </c>
      <c r="CA34" s="8">
        <f>IF(F34="ledge",IF(SUM(K34:Y34)&gt;0,SUM(K34:Y34),0),0)*H34</f>
        <v>0</v>
      </c>
      <c r="CB34" s="8">
        <f>IF(F34="edge",IF(SUM(K34:Y34)&gt;0,SUM(K34:Y34),0),0)*H34</f>
        <v>0</v>
      </c>
      <c r="CC34" s="8">
        <f>IF(F34="crimp",IF(SUM(K34:Y34)&gt;0,SUM(K34:Y34),0),0)*H34</f>
        <v>0</v>
      </c>
      <c r="CD34" s="8">
        <f>IF(F34="incut",IF(SUM(K34:Y34)&gt;0,SUM(K34:Y34),0),0)*H34</f>
        <v>0</v>
      </c>
      <c r="CE34" s="8">
        <f>IF(F34="dish",IF(SUM(K34:Y34)&gt;0,SUM(K34:Y34),0),0)*H34</f>
        <v>0</v>
      </c>
      <c r="CF34" s="8">
        <f>IF(F34="pinch",IF(SUM(K34:Y34)&gt;0,SUM(K34:Y34),0),0)*H34</f>
        <v>0</v>
      </c>
      <c r="CG34" s="8">
        <f>IF(F34="pocket",IF(SUM(K34:Y34)&gt;0,SUM(K34:Y34),0),0)*H34</f>
        <v>0</v>
      </c>
      <c r="CH34" s="8">
        <f>IF(F34="insert",IF(SUM(K34:Y34)&gt;0,SUM(K34:Y34),0),0)*H34</f>
        <v>0</v>
      </c>
      <c r="CI34" s="8">
        <f>IF(F34="feature",IF(SUM(K34:Y34)&gt;0,SUM(K34:Y34),0),0)*H34</f>
        <v>0</v>
      </c>
      <c r="CJ34" s="8">
        <f>IF(F34="scoop",IF(SUM(K34:Y34)&gt;0,SUM(K34:Y34),0),0)*H34</f>
        <v>0</v>
      </c>
      <c r="CK34" s="8">
        <f>IF(F34="positive",IF(SUM(K34:Y34)&gt;0,SUM(K34:Y34),0),0)*H34</f>
        <v>0</v>
      </c>
      <c r="CL34" s="8">
        <f>IF(F34="various",IF(SUM(K34:Y34)&gt;0,SUM(K34:Y34),0),0)*H34</f>
        <v>0</v>
      </c>
      <c r="CM34" s="8"/>
    </row>
    <row r="35" spans="1:91" s="5" customFormat="1" ht="57" customHeight="1">
      <c r="A35" s="8"/>
      <c r="B35" s="213"/>
      <c r="C35" s="29"/>
      <c r="D35" s="349" t="s">
        <v>232</v>
      </c>
      <c r="E35" s="350"/>
      <c r="F35" s="316" t="s">
        <v>82</v>
      </c>
      <c r="G35" s="317" t="s">
        <v>75</v>
      </c>
      <c r="H35" s="317">
        <v>1</v>
      </c>
      <c r="I35" s="316" t="s">
        <v>448</v>
      </c>
      <c r="J35" s="351">
        <v>148.26436352000002</v>
      </c>
      <c r="K35" s="352"/>
      <c r="L35" s="353"/>
      <c r="M35" s="354"/>
      <c r="N35" s="382"/>
      <c r="O35" s="353"/>
      <c r="P35" s="401"/>
      <c r="Q35" s="355"/>
      <c r="R35" s="356"/>
      <c r="S35" s="355"/>
      <c r="T35" s="355"/>
      <c r="U35" s="355"/>
      <c r="V35" s="355"/>
      <c r="W35" s="356"/>
      <c r="X35" s="356"/>
      <c r="Y35" s="355"/>
      <c r="Z35" s="318">
        <f>SUM(K35:Y35)*J35</f>
        <v>0</v>
      </c>
      <c r="AA35" s="239" t="str">
        <f t="shared" si="18"/>
        <v>No</v>
      </c>
      <c r="AB35" s="357" t="str">
        <f>IF(B35="New","Yes","No")</f>
        <v>No</v>
      </c>
      <c r="AD35" s="152">
        <v>1</v>
      </c>
      <c r="AE35" s="153">
        <f t="shared" si="15"/>
        <v>0</v>
      </c>
      <c r="AG35" s="298">
        <v>7.72</v>
      </c>
      <c r="AH35" s="203">
        <f t="shared" si="16"/>
        <v>0</v>
      </c>
      <c r="AI35" s="201">
        <f>K35*H35</f>
        <v>0</v>
      </c>
      <c r="AJ35" s="201">
        <f>L35*H35</f>
        <v>0</v>
      </c>
      <c r="AK35" s="201">
        <f>M35*H35</f>
        <v>0</v>
      </c>
      <c r="AL35" s="201">
        <f>N35*H35</f>
        <v>0</v>
      </c>
      <c r="AM35" s="201">
        <f>O35*H35</f>
        <v>0</v>
      </c>
      <c r="AN35" s="201">
        <f>P35*H35</f>
        <v>0</v>
      </c>
      <c r="AO35" s="201">
        <f>Q35*H35</f>
        <v>0</v>
      </c>
      <c r="AP35" s="201">
        <f>R35*H35</f>
        <v>0</v>
      </c>
      <c r="AQ35" s="201">
        <f>S35*H35</f>
        <v>0</v>
      </c>
      <c r="AR35" s="201">
        <f>T35*H35</f>
        <v>0</v>
      </c>
      <c r="AS35" s="201">
        <f>U35*H35</f>
        <v>0</v>
      </c>
      <c r="AT35" s="201">
        <f>V35*H35</f>
        <v>0</v>
      </c>
      <c r="AU35" s="201">
        <f>W35*H35</f>
        <v>0</v>
      </c>
      <c r="AV35" s="201">
        <f>X35*H35</f>
        <v>0</v>
      </c>
      <c r="AW35" s="201">
        <f>Y35*H35</f>
        <v>0</v>
      </c>
      <c r="AX35" s="98">
        <v>1</v>
      </c>
      <c r="AY35" s="271">
        <v>2</v>
      </c>
      <c r="AZ35" s="329"/>
      <c r="BA35" s="271"/>
      <c r="BB35" s="123"/>
      <c r="BC35" s="205"/>
      <c r="BD35" s="123"/>
      <c r="BE35" s="205">
        <v>1</v>
      </c>
      <c r="BF35" s="123"/>
      <c r="BG35" s="205"/>
      <c r="BH35" s="123"/>
      <c r="BI35" s="205"/>
      <c r="BK35" s="8">
        <f>IF(G35="XS",IF(SUM(K35:Y35)&gt;0,SUM(K35:Y35),0),0)*H35</f>
        <v>0</v>
      </c>
      <c r="BL35" s="8">
        <f>IF(G35="S",IF(SUM(K35:Y35)&gt;0,SUM(K35:Y35),0),0)*H35</f>
        <v>0</v>
      </c>
      <c r="BM35" s="8">
        <f>IF(G35="M",IF(SUM(K35:Y35)&gt;0,SUM(K35:Y35),0),0)*H35</f>
        <v>0</v>
      </c>
      <c r="BN35" s="8">
        <f>IF(G35="L",IF(SUM(K35:Y35)&gt;0,SUM(K35:Y35),0),0)*H35</f>
        <v>0</v>
      </c>
      <c r="BO35" s="8">
        <f>IF(G35="XL",IF(SUM(K35:Y35)&gt;0,SUM(K35:Y35),0),0)*H35</f>
        <v>0</v>
      </c>
      <c r="BP35" s="8">
        <f>IF(G35="2XL",IF(SUM(K35:Y35)&gt;0,SUM(K35:Y35),0),0)*H35</f>
        <v>0</v>
      </c>
      <c r="BQ35" s="8">
        <f>IF(G35="3XL",IF(SUM(K35:Y35)&gt;0,SUM(K35:Y35),0),0)*H35</f>
        <v>0</v>
      </c>
      <c r="BR35" s="8">
        <f>IF(G35="various",IF(SUM(K35:Y35)&gt;0,SUM(K35:Y35),0),0)*H35</f>
        <v>0</v>
      </c>
      <c r="BS35" s="8"/>
      <c r="BT35" s="95">
        <f>IF(E35="",IF(SUM(K35:Y35)&gt;0,SUM(K35:Y35),0),0)*H35</f>
        <v>0</v>
      </c>
      <c r="BU35" s="95">
        <f>IF(E35="Dual tex.",IF(SUM(K35:Y35)&gt;0,SUM(K35:Y35),0),0)*H35</f>
        <v>0</v>
      </c>
      <c r="BV35" s="8"/>
      <c r="BW35" s="8">
        <f>IF(F35="sloper",IF(SUM(K35:Y35)&gt;0,SUM(K35:Y35),0),0)*H35</f>
        <v>0</v>
      </c>
      <c r="BX35" s="8">
        <f>IF(F35="footholds",IF(SUM(K35:Y35)&gt;0,SUM(K35:Y35),0),0)*H35</f>
        <v>0</v>
      </c>
      <c r="BY35" s="8">
        <f>IF(F35="micros",IF(SUM(K35:Y35)&gt;0,SUM(K35:Y35),0),0)*H35</f>
        <v>0</v>
      </c>
      <c r="BZ35" s="8">
        <f>IF(F35="jug",IF(SUM(K35:Y35)&gt;0,SUM(K35:Y35),0),0)*H35</f>
        <v>0</v>
      </c>
      <c r="CA35" s="8">
        <f>IF(F35="ledge",IF(SUM(K35:Y35)&gt;0,SUM(K35:Y35),0),0)*H35</f>
        <v>0</v>
      </c>
      <c r="CB35" s="8">
        <f>IF(F35="edge",IF(SUM(K35:Y35)&gt;0,SUM(K35:Y35),0),0)*H35</f>
        <v>0</v>
      </c>
      <c r="CC35" s="8">
        <f>IF(F35="crimp",IF(SUM(K35:Y35)&gt;0,SUM(K35:Y35),0),0)*H35</f>
        <v>0</v>
      </c>
      <c r="CD35" s="8">
        <f>IF(F35="incut",IF(SUM(K35:Y35)&gt;0,SUM(K35:Y35),0),0)*H35</f>
        <v>0</v>
      </c>
      <c r="CE35" s="8">
        <f>IF(F35="dish",IF(SUM(K35:Y35)&gt;0,SUM(K35:Y35),0),0)*H35</f>
        <v>0</v>
      </c>
      <c r="CF35" s="8">
        <f>IF(F35="pinch",IF(SUM(K35:Y35)&gt;0,SUM(K35:Y35),0),0)*H35</f>
        <v>0</v>
      </c>
      <c r="CG35" s="8">
        <f>IF(F35="pocket",IF(SUM(K35:Y35)&gt;0,SUM(K35:Y35),0),0)*H35</f>
        <v>0</v>
      </c>
      <c r="CH35" s="8">
        <f>IF(F35="insert",IF(SUM(K35:Y35)&gt;0,SUM(K35:Y35),0),0)*H35</f>
        <v>0</v>
      </c>
      <c r="CI35" s="8">
        <f>IF(F35="feature",IF(SUM(K35:Y35)&gt;0,SUM(K35:Y35),0),0)*H35</f>
        <v>0</v>
      </c>
      <c r="CJ35" s="8">
        <f>IF(F35="scoop",IF(SUM(K35:Y35)&gt;0,SUM(K35:Y35),0),0)*H35</f>
        <v>0</v>
      </c>
      <c r="CK35" s="8">
        <f>IF(F35="positive",IF(SUM(K35:Y35)&gt;0,SUM(K35:Y35),0),0)*H35</f>
        <v>0</v>
      </c>
      <c r="CL35" s="8">
        <f>IF(F35="various",IF(SUM(K35:Y35)&gt;0,SUM(K35:Y35),0),0)*H35</f>
        <v>0</v>
      </c>
      <c r="CM35" s="8"/>
    </row>
    <row r="36" spans="1:91">
      <c r="BK36" s="8">
        <f>IF(G36="XS",IF(SUM(K36:Y36)&gt;0,SUM(K36:Y36),0),0)*H36</f>
        <v>0</v>
      </c>
      <c r="BL36" s="8">
        <f>IF(G36="S",IF(SUM(K36:Y36)&gt;0,SUM(K36:Y36),0),0)*H36</f>
        <v>0</v>
      </c>
      <c r="BM36" s="8">
        <f>IF(G36="M",IF(SUM(K36:Y36)&gt;0,SUM(K36:Y36),0),0)*H36</f>
        <v>0</v>
      </c>
      <c r="BN36" s="8">
        <f>IF(G36="L",IF(SUM(K36:Y36)&gt;0,SUM(K36:Y36),0),0)*H36</f>
        <v>0</v>
      </c>
      <c r="BO36" s="8">
        <f>IF(G36="XL",IF(SUM(K36:Y36)&gt;0,SUM(K36:Y36),0),0)*H36</f>
        <v>0</v>
      </c>
      <c r="BP36" s="8">
        <f>IF(G36="2XL",IF(SUM(K36:Y36)&gt;0,SUM(K36:Y36),0),0)*H36</f>
        <v>0</v>
      </c>
      <c r="BQ36" s="8">
        <f>IF(G36="3XL",IF(SUM(K36:Y36)&gt;0,SUM(K36:Y36),0),0)*H36</f>
        <v>0</v>
      </c>
      <c r="BR36" s="8">
        <f>IF(G36="various",IF(SUM(K36:Y36)&gt;0,SUM(K36:Y36),0),0)*H36</f>
        <v>0</v>
      </c>
      <c r="BS36" s="8"/>
      <c r="BT36" s="95">
        <f>IF(E36="",IF(SUM(K36:Y36)&gt;0,SUM(K36:Y36),0),0)*H36</f>
        <v>0</v>
      </c>
      <c r="BU36" s="95">
        <f>IF(E36="Dual tex.",IF(SUM(K36:Y36)&gt;0,SUM(K36:Y36),0),0)*H36</f>
        <v>0</v>
      </c>
      <c r="BV36" s="8"/>
      <c r="BW36" s="8">
        <f>IF(F36="sloper",IF(SUM(K36:Y36)&gt;0,SUM(K36:Y36),0),0)*H36</f>
        <v>0</v>
      </c>
      <c r="BX36" s="8">
        <f>IF(F36="footholds",IF(SUM(K36:Y36)&gt;0,SUM(K36:Y36),0),0)*H36</f>
        <v>0</v>
      </c>
      <c r="BY36" s="8">
        <f>IF(F36="micros",IF(SUM(K36:Y36)&gt;0,SUM(K36:Y36),0),0)*H36</f>
        <v>0</v>
      </c>
      <c r="BZ36" s="8">
        <f>IF(F36="jug",IF(SUM(K36:Y36)&gt;0,SUM(K36:Y36),0),0)*H36</f>
        <v>0</v>
      </c>
      <c r="CA36" s="8">
        <f>IF(F36="ledge",IF(SUM(K36:Y36)&gt;0,SUM(K36:Y36),0),0)*H36</f>
        <v>0</v>
      </c>
      <c r="CB36" s="8">
        <f>IF(F36="edge",IF(SUM(K36:Y36)&gt;0,SUM(K36:Y36),0),0)*H36</f>
        <v>0</v>
      </c>
      <c r="CC36" s="8">
        <f>IF(F36="crimp",IF(SUM(K36:Y36)&gt;0,SUM(K36:Y36),0),0)*H36</f>
        <v>0</v>
      </c>
      <c r="CD36" s="8">
        <f>IF(F36="incut",IF(SUM(K36:Y36)&gt;0,SUM(K36:Y36),0),0)*H36</f>
        <v>0</v>
      </c>
      <c r="CE36" s="8">
        <f>IF(F36="dish",IF(SUM(K36:Y36)&gt;0,SUM(K36:Y36),0),0)*H36</f>
        <v>0</v>
      </c>
      <c r="CF36" s="8">
        <f>IF(F36="pinch",IF(SUM(K36:Y36)&gt;0,SUM(K36:Y36),0),0)*H36</f>
        <v>0</v>
      </c>
      <c r="CG36" s="8">
        <f>IF(F36="pocket",IF(SUM(K36:Y36)&gt;0,SUM(K36:Y36),0),0)*H36</f>
        <v>0</v>
      </c>
      <c r="CH36" s="8">
        <f>IF(F36="insert",IF(SUM(K36:Y36)&gt;0,SUM(K36:Y36),0),0)*H36</f>
        <v>0</v>
      </c>
      <c r="CI36" s="8">
        <f>IF(F36="feature",IF(SUM(K36:Y36)&gt;0,SUM(K36:Y36),0),0)*H36</f>
        <v>0</v>
      </c>
      <c r="CJ36" s="8">
        <f>IF(F36="scoop",IF(SUM(K36:Y36)&gt;0,SUM(K36:Y36),0),0)*H36</f>
        <v>0</v>
      </c>
      <c r="CK36" s="8">
        <f>IF(F36="positive",IF(SUM(K36:Y36)&gt;0,SUM(K36:Y36),0),0)*H36</f>
        <v>0</v>
      </c>
      <c r="CL36" s="8">
        <f>IF(F36="various",IF(SUM(K36:Y36)&gt;0,SUM(K36:Y36),0),0)*H36</f>
        <v>0</v>
      </c>
      <c r="CM36" s="8"/>
    </row>
    <row r="37" spans="1:91">
      <c r="BK37" s="8">
        <f>IF(G37="XS",IF(SUM(K37:Y37)&gt;0,SUM(K37:Y37),0),0)*H37</f>
        <v>0</v>
      </c>
      <c r="BL37" s="8">
        <f>IF(G37="S",IF(SUM(K37:Y37)&gt;0,SUM(K37:Y37),0),0)*H37</f>
        <v>0</v>
      </c>
      <c r="BM37" s="8">
        <f>IF(G37="M",IF(SUM(K37:Y37)&gt;0,SUM(K37:Y37),0),0)*H37</f>
        <v>0</v>
      </c>
      <c r="BN37" s="8">
        <f>IF(G37="L",IF(SUM(K37:Y37)&gt;0,SUM(K37:Y37),0),0)*H37</f>
        <v>0</v>
      </c>
      <c r="BO37" s="8">
        <f>IF(G37="XL",IF(SUM(K37:Y37)&gt;0,SUM(K37:Y37),0),0)*H37</f>
        <v>0</v>
      </c>
      <c r="BP37" s="8">
        <f>IF(G37="2XL",IF(SUM(K37:Y37)&gt;0,SUM(K37:Y37),0),0)*H37</f>
        <v>0</v>
      </c>
      <c r="BQ37" s="8">
        <f>IF(G37="3XL",IF(SUM(K37:Y37)&gt;0,SUM(K37:Y37),0),0)*H37</f>
        <v>0</v>
      </c>
      <c r="BR37" s="8">
        <f>IF(G37="various",IF(SUM(K37:Y37)&gt;0,SUM(K37:Y37),0),0)*H37</f>
        <v>0</v>
      </c>
      <c r="BS37" s="8"/>
      <c r="BT37" s="95">
        <f>IF(E37="",IF(SUM(K37:Y37)&gt;0,SUM(K37:Y37),0),0)*H37</f>
        <v>0</v>
      </c>
      <c r="BU37" s="95">
        <f>IF(E37="Dual tex.",IF(SUM(K37:Y37)&gt;0,SUM(K37:Y37),0),0)*H37</f>
        <v>0</v>
      </c>
      <c r="BV37" s="8"/>
      <c r="BW37" s="8">
        <f>IF(F37="sloper",IF(SUM(K37:Y37)&gt;0,SUM(K37:Y37),0),0)*H37</f>
        <v>0</v>
      </c>
      <c r="BX37" s="8">
        <f>IF(F37="footholds",IF(SUM(K37:Y37)&gt;0,SUM(K37:Y37),0),0)*H37</f>
        <v>0</v>
      </c>
      <c r="BY37" s="8">
        <f>IF(F37="micros",IF(SUM(K37:Y37)&gt;0,SUM(K37:Y37),0),0)*H37</f>
        <v>0</v>
      </c>
      <c r="BZ37" s="8">
        <f>IF(F37="jug",IF(SUM(K37:Y37)&gt;0,SUM(K37:Y37),0),0)*H37</f>
        <v>0</v>
      </c>
      <c r="CA37" s="8">
        <f>IF(F37="ledge",IF(SUM(K37:Y37)&gt;0,SUM(K37:Y37),0),0)*H37</f>
        <v>0</v>
      </c>
      <c r="CB37" s="8">
        <f>IF(F37="edge",IF(SUM(K37:Y37)&gt;0,SUM(K37:Y37),0),0)*H37</f>
        <v>0</v>
      </c>
      <c r="CC37" s="8">
        <f>IF(F37="crimp",IF(SUM(K37:Y37)&gt;0,SUM(K37:Y37),0),0)*H37</f>
        <v>0</v>
      </c>
      <c r="CD37" s="8">
        <f>IF(F37="incut",IF(SUM(K37:Y37)&gt;0,SUM(K37:Y37),0),0)*H37</f>
        <v>0</v>
      </c>
      <c r="CE37" s="8">
        <f>IF(F37="dish",IF(SUM(K37:Y37)&gt;0,SUM(K37:Y37),0),0)*H37</f>
        <v>0</v>
      </c>
      <c r="CF37" s="8">
        <f>IF(F37="pinch",IF(SUM(K37:Y37)&gt;0,SUM(K37:Y37),0),0)*H37</f>
        <v>0</v>
      </c>
      <c r="CG37" s="8">
        <f>IF(F37="pocket",IF(SUM(K37:Y37)&gt;0,SUM(K37:Y37),0),0)*H37</f>
        <v>0</v>
      </c>
      <c r="CH37" s="8">
        <f>IF(F37="insert",IF(SUM(K37:Y37)&gt;0,SUM(K37:Y37),0),0)*H37</f>
        <v>0</v>
      </c>
      <c r="CI37" s="8">
        <f>IF(F37="feature",IF(SUM(K37:Y37)&gt;0,SUM(K37:Y37),0),0)*H37</f>
        <v>0</v>
      </c>
      <c r="CJ37" s="8">
        <f>IF(F37="scoop",IF(SUM(K37:Y37)&gt;0,SUM(K37:Y37),0),0)*H37</f>
        <v>0</v>
      </c>
      <c r="CK37" s="8">
        <f>IF(F37="positive",IF(SUM(K37:Y37)&gt;0,SUM(K37:Y37),0),0)*H37</f>
        <v>0</v>
      </c>
      <c r="CL37" s="8">
        <f>IF(F37="various",IF(SUM(K37:Y37)&gt;0,SUM(K37:Y37),0),0)*H37</f>
        <v>0</v>
      </c>
      <c r="CM37" s="8"/>
    </row>
    <row r="38" spans="1:91">
      <c r="BK38" s="8">
        <f>IF(G38="XS",IF(SUM(K38:Y38)&gt;0,SUM(K38:Y38),0),0)*H38</f>
        <v>0</v>
      </c>
      <c r="BL38" s="8">
        <f>IF(G38="S",IF(SUM(K38:Y38)&gt;0,SUM(K38:Y38),0),0)*H38</f>
        <v>0</v>
      </c>
      <c r="BM38" s="8">
        <f>IF(G38="M",IF(SUM(K38:Y38)&gt;0,SUM(K38:Y38),0),0)*H38</f>
        <v>0</v>
      </c>
      <c r="BN38" s="8">
        <f>IF(G38="L",IF(SUM(K38:Y38)&gt;0,SUM(K38:Y38),0),0)*H38</f>
        <v>0</v>
      </c>
      <c r="BO38" s="8">
        <f>IF(G38="XL",IF(SUM(K38:Y38)&gt;0,SUM(K38:Y38),0),0)*H38</f>
        <v>0</v>
      </c>
      <c r="BP38" s="8">
        <f>IF(G38="2XL",IF(SUM(K38:Y38)&gt;0,SUM(K38:Y38),0),0)*H38</f>
        <v>0</v>
      </c>
      <c r="BQ38" s="8">
        <f>IF(G38="3XL",IF(SUM(K38:Y38)&gt;0,SUM(K38:Y38),0),0)*H38</f>
        <v>0</v>
      </c>
      <c r="BR38" s="8">
        <f>IF(G38="various",IF(SUM(K38:Y38)&gt;0,SUM(K38:Y38),0),0)*H38</f>
        <v>0</v>
      </c>
      <c r="BS38" s="8"/>
      <c r="BT38" s="95">
        <f>IF(E38="",IF(SUM(K38:Y38)&gt;0,SUM(K38:Y38),0),0)*H38</f>
        <v>0</v>
      </c>
      <c r="BU38" s="95">
        <f>IF(E38="Dual tex.",IF(SUM(K38:Y38)&gt;0,SUM(K38:Y38),0),0)*H38</f>
        <v>0</v>
      </c>
      <c r="BV38" s="8"/>
      <c r="BW38" s="8">
        <f>IF(F38="sloper",IF(SUM(K38:Y38)&gt;0,SUM(K38:Y38),0),0)*H38</f>
        <v>0</v>
      </c>
      <c r="BX38" s="8">
        <f>IF(F38="footholds",IF(SUM(K38:Y38)&gt;0,SUM(K38:Y38),0),0)*H38</f>
        <v>0</v>
      </c>
      <c r="BY38" s="8">
        <f>IF(F38="micros",IF(SUM(K38:Y38)&gt;0,SUM(K38:Y38),0),0)*H38</f>
        <v>0</v>
      </c>
      <c r="BZ38" s="8">
        <f>IF(F38="jug",IF(SUM(K38:Y38)&gt;0,SUM(K38:Y38),0),0)*H38</f>
        <v>0</v>
      </c>
      <c r="CA38" s="8">
        <f>IF(F38="ledge",IF(SUM(K38:Y38)&gt;0,SUM(K38:Y38),0),0)*H38</f>
        <v>0</v>
      </c>
      <c r="CB38" s="8">
        <f>IF(F38="edge",IF(SUM(K38:Y38)&gt;0,SUM(K38:Y38),0),0)*H38</f>
        <v>0</v>
      </c>
      <c r="CC38" s="8">
        <f>IF(F38="crimp",IF(SUM(K38:Y38)&gt;0,SUM(K38:Y38),0),0)*H38</f>
        <v>0</v>
      </c>
      <c r="CD38" s="8">
        <f>IF(F38="incut",IF(SUM(K38:Y38)&gt;0,SUM(K38:Y38),0),0)*H38</f>
        <v>0</v>
      </c>
      <c r="CE38" s="8">
        <f>IF(F38="dish",IF(SUM(K38:Y38)&gt;0,SUM(K38:Y38),0),0)*H38</f>
        <v>0</v>
      </c>
      <c r="CF38" s="8">
        <f>IF(F38="pinch",IF(SUM(K38:Y38)&gt;0,SUM(K38:Y38),0),0)*H38</f>
        <v>0</v>
      </c>
      <c r="CG38" s="8">
        <f>IF(F38="pocket",IF(SUM(K38:Y38)&gt;0,SUM(K38:Y38),0),0)*H38</f>
        <v>0</v>
      </c>
      <c r="CH38" s="8">
        <f>IF(F38="insert",IF(SUM(K38:Y38)&gt;0,SUM(K38:Y38),0),0)*H38</f>
        <v>0</v>
      </c>
      <c r="CI38" s="8">
        <f>IF(F38="feature",IF(SUM(K38:Y38)&gt;0,SUM(K38:Y38),0),0)*H38</f>
        <v>0</v>
      </c>
      <c r="CJ38" s="8">
        <f>IF(F38="scoop",IF(SUM(K38:Y38)&gt;0,SUM(K38:Y38),0),0)*H38</f>
        <v>0</v>
      </c>
      <c r="CK38" s="8">
        <f>IF(F38="positive",IF(SUM(K38:Y38)&gt;0,SUM(K38:Y38),0),0)*H38</f>
        <v>0</v>
      </c>
      <c r="CL38" s="8">
        <f>IF(F38="various",IF(SUM(K38:Y38)&gt;0,SUM(K38:Y38),0),0)*H38</f>
        <v>0</v>
      </c>
      <c r="CM38" s="8"/>
    </row>
    <row r="39" spans="1:91">
      <c r="BK39" s="8">
        <f>IF(G39="XS",IF(SUM(K39:Y39)&gt;0,SUM(K39:Y39),0),0)*H39</f>
        <v>0</v>
      </c>
      <c r="BL39" s="8">
        <f>IF(G39="S",IF(SUM(K39:Y39)&gt;0,SUM(K39:Y39),0),0)*H39</f>
        <v>0</v>
      </c>
      <c r="BM39" s="8">
        <f>IF(G39="M",IF(SUM(K39:Y39)&gt;0,SUM(K39:Y39),0),0)*H39</f>
        <v>0</v>
      </c>
      <c r="BN39" s="8">
        <f>IF(G39="L",IF(SUM(K39:Y39)&gt;0,SUM(K39:Y39),0),0)*H39</f>
        <v>0</v>
      </c>
      <c r="BO39" s="8">
        <f>IF(G39="XL",IF(SUM(K39:Y39)&gt;0,SUM(K39:Y39),0),0)*H39</f>
        <v>0</v>
      </c>
      <c r="BP39" s="8">
        <f>IF(G39="2XL",IF(SUM(K39:Y39)&gt;0,SUM(K39:Y39),0),0)*H39</f>
        <v>0</v>
      </c>
      <c r="BQ39" s="8">
        <f>IF(G39="3XL",IF(SUM(K39:Y39)&gt;0,SUM(K39:Y39),0),0)*H39</f>
        <v>0</v>
      </c>
      <c r="BR39" s="8">
        <f>IF(G39="various",IF(SUM(K39:Y39)&gt;0,SUM(K39:Y39),0),0)*H39</f>
        <v>0</v>
      </c>
      <c r="BS39" s="8"/>
      <c r="BT39" s="95">
        <f>IF(E39="",IF(SUM(K39:Y39)&gt;0,SUM(K39:Y39),0),0)*H39</f>
        <v>0</v>
      </c>
      <c r="BU39" s="95">
        <f>IF(E39="Dual tex.",IF(SUM(K39:Y39)&gt;0,SUM(K39:Y39),0),0)*H39</f>
        <v>0</v>
      </c>
      <c r="BV39" s="8"/>
      <c r="BW39" s="8">
        <f>IF(F39="sloper",IF(SUM(K39:Y39)&gt;0,SUM(K39:Y39),0),0)*H39</f>
        <v>0</v>
      </c>
      <c r="BX39" s="8">
        <f>IF(F39="footholds",IF(SUM(K39:Y39)&gt;0,SUM(K39:Y39),0),0)*H39</f>
        <v>0</v>
      </c>
      <c r="BY39" s="8">
        <f>IF(F39="micros",IF(SUM(K39:Y39)&gt;0,SUM(K39:Y39),0),0)*H39</f>
        <v>0</v>
      </c>
      <c r="BZ39" s="8">
        <f>IF(F39="jug",IF(SUM(K39:Y39)&gt;0,SUM(K39:Y39),0),0)*H39</f>
        <v>0</v>
      </c>
      <c r="CA39" s="8">
        <f>IF(F39="ledge",IF(SUM(K39:Y39)&gt;0,SUM(K39:Y39),0),0)*H39</f>
        <v>0</v>
      </c>
      <c r="CB39" s="8">
        <f>IF(F39="edge",IF(SUM(K39:Y39)&gt;0,SUM(K39:Y39),0),0)*H39</f>
        <v>0</v>
      </c>
      <c r="CC39" s="8">
        <f>IF(F39="crimp",IF(SUM(K39:Y39)&gt;0,SUM(K39:Y39),0),0)*H39</f>
        <v>0</v>
      </c>
      <c r="CD39" s="8">
        <f>IF(F39="incut",IF(SUM(K39:Y39)&gt;0,SUM(K39:Y39),0),0)*H39</f>
        <v>0</v>
      </c>
      <c r="CE39" s="8">
        <f>IF(F39="dish",IF(SUM(K39:Y39)&gt;0,SUM(K39:Y39),0),0)*H39</f>
        <v>0</v>
      </c>
      <c r="CF39" s="8">
        <f>IF(F39="pinch",IF(SUM(K39:Y39)&gt;0,SUM(K39:Y39),0),0)*H39</f>
        <v>0</v>
      </c>
      <c r="CG39" s="8">
        <f>IF(F39="pocket",IF(SUM(K39:Y39)&gt;0,SUM(K39:Y39),0),0)*H39</f>
        <v>0</v>
      </c>
      <c r="CH39" s="8">
        <f>IF(F39="insert",IF(SUM(K39:Y39)&gt;0,SUM(K39:Y39),0),0)*H39</f>
        <v>0</v>
      </c>
      <c r="CI39" s="8">
        <f>IF(F39="feature",IF(SUM(K39:Y39)&gt;0,SUM(K39:Y39),0),0)*H39</f>
        <v>0</v>
      </c>
      <c r="CJ39" s="8">
        <f>IF(F39="scoop",IF(SUM(K39:Y39)&gt;0,SUM(K39:Y39),0),0)*H39</f>
        <v>0</v>
      </c>
      <c r="CK39" s="8">
        <f>IF(F39="positive",IF(SUM(K39:Y39)&gt;0,SUM(K39:Y39),0),0)*H39</f>
        <v>0</v>
      </c>
      <c r="CL39" s="8">
        <f>IF(F39="various",IF(SUM(K39:Y39)&gt;0,SUM(K39:Y39),0),0)*H39</f>
        <v>0</v>
      </c>
      <c r="CM39" s="8"/>
    </row>
    <row r="40" spans="1:91">
      <c r="BK40" s="8">
        <f>IF(G40="XS",IF(SUM(K40:Y40)&gt;0,SUM(K40:Y40),0),0)*H40</f>
        <v>0</v>
      </c>
      <c r="BL40" s="8">
        <f>IF(G40="S",IF(SUM(K40:Y40)&gt;0,SUM(K40:Y40),0),0)*H40</f>
        <v>0</v>
      </c>
      <c r="BM40" s="8">
        <f>IF(G40="M",IF(SUM(K40:Y40)&gt;0,SUM(K40:Y40),0),0)*H40</f>
        <v>0</v>
      </c>
      <c r="BN40" s="8">
        <f>IF(G40="L",IF(SUM(K40:Y40)&gt;0,SUM(K40:Y40),0),0)*H40</f>
        <v>0</v>
      </c>
      <c r="BO40" s="8">
        <f>IF(G40="XL",IF(SUM(K40:Y40)&gt;0,SUM(K40:Y40),0),0)*H40</f>
        <v>0</v>
      </c>
      <c r="BP40" s="8">
        <f>IF(G40="2XL",IF(SUM(K40:Y40)&gt;0,SUM(K40:Y40),0),0)*H40</f>
        <v>0</v>
      </c>
      <c r="BQ40" s="8">
        <f>IF(G40="3XL",IF(SUM(K40:Y40)&gt;0,SUM(K40:Y40),0),0)*H40</f>
        <v>0</v>
      </c>
      <c r="BR40" s="8">
        <f>IF(G40="various",IF(SUM(K40:Y40)&gt;0,SUM(K40:Y40),0),0)*H40</f>
        <v>0</v>
      </c>
      <c r="BS40" s="8"/>
      <c r="BT40" s="95">
        <f>IF(E40="",IF(SUM(K40:Y40)&gt;0,SUM(K40:Y40),0),0)*H40</f>
        <v>0</v>
      </c>
      <c r="BU40" s="95">
        <f>IF(E40="Dual tex.",IF(SUM(K40:Y40)&gt;0,SUM(K40:Y40),0),0)*H40</f>
        <v>0</v>
      </c>
      <c r="BV40" s="8"/>
      <c r="BW40" s="8">
        <f>IF(F40="sloper",IF(SUM(K40:Y40)&gt;0,SUM(K40:Y40),0),0)*H40</f>
        <v>0</v>
      </c>
      <c r="BX40" s="8">
        <f>IF(F40="footholds",IF(SUM(K40:Y40)&gt;0,SUM(K40:Y40),0),0)*H40</f>
        <v>0</v>
      </c>
      <c r="BY40" s="8">
        <f>IF(F40="micros",IF(SUM(K40:Y40)&gt;0,SUM(K40:Y40),0),0)*H40</f>
        <v>0</v>
      </c>
      <c r="BZ40" s="8">
        <f>IF(F40="jug",IF(SUM(K40:Y40)&gt;0,SUM(K40:Y40),0),0)*H40</f>
        <v>0</v>
      </c>
      <c r="CA40" s="8">
        <f>IF(F40="ledge",IF(SUM(K40:Y40)&gt;0,SUM(K40:Y40),0),0)*H40</f>
        <v>0</v>
      </c>
      <c r="CB40" s="8">
        <f>IF(F40="edge",IF(SUM(K40:Y40)&gt;0,SUM(K40:Y40),0),0)*H40</f>
        <v>0</v>
      </c>
      <c r="CC40" s="8">
        <f>IF(F40="crimp",IF(SUM(K40:Y40)&gt;0,SUM(K40:Y40),0),0)*H40</f>
        <v>0</v>
      </c>
      <c r="CD40" s="8">
        <f>IF(F40="incut",IF(SUM(K40:Y40)&gt;0,SUM(K40:Y40),0),0)*H40</f>
        <v>0</v>
      </c>
      <c r="CE40" s="8">
        <f>IF(F40="dish",IF(SUM(K40:Y40)&gt;0,SUM(K40:Y40),0),0)*H40</f>
        <v>0</v>
      </c>
      <c r="CF40" s="8">
        <f>IF(F40="pinch",IF(SUM(K40:Y40)&gt;0,SUM(K40:Y40),0),0)*H40</f>
        <v>0</v>
      </c>
      <c r="CG40" s="8">
        <f>IF(F40="pocket",IF(SUM(K40:Y40)&gt;0,SUM(K40:Y40),0),0)*H40</f>
        <v>0</v>
      </c>
      <c r="CH40" s="8">
        <f>IF(F40="insert",IF(SUM(K40:Y40)&gt;0,SUM(K40:Y40),0),0)*H40</f>
        <v>0</v>
      </c>
      <c r="CI40" s="8">
        <f>IF(F40="feature",IF(SUM(K40:Y40)&gt;0,SUM(K40:Y40),0),0)*H40</f>
        <v>0</v>
      </c>
      <c r="CJ40" s="8">
        <f>IF(F40="scoop",IF(SUM(K40:Y40)&gt;0,SUM(K40:Y40),0),0)*H40</f>
        <v>0</v>
      </c>
      <c r="CK40" s="8">
        <f>IF(F40="positive",IF(SUM(K40:Y40)&gt;0,SUM(K40:Y40),0),0)*H40</f>
        <v>0</v>
      </c>
      <c r="CL40" s="8">
        <f>IF(F40="various",IF(SUM(K40:Y40)&gt;0,SUM(K40:Y40),0),0)*H40</f>
        <v>0</v>
      </c>
      <c r="CM40" s="8"/>
    </row>
    <row r="41" spans="1:91">
      <c r="BK41" s="8">
        <f>IF(G41="XS",IF(SUM(K41:Y41)&gt;0,SUM(K41:Y41),0),0)*H41</f>
        <v>0</v>
      </c>
      <c r="BL41" s="8">
        <f>IF(G41="S",IF(SUM(K41:Y41)&gt;0,SUM(K41:Y41),0),0)*H41</f>
        <v>0</v>
      </c>
      <c r="BM41" s="8">
        <f>IF(G41="M",IF(SUM(K41:Y41)&gt;0,SUM(K41:Y41),0),0)*H41</f>
        <v>0</v>
      </c>
      <c r="BN41" s="8">
        <f>IF(G41="L",IF(SUM(K41:Y41)&gt;0,SUM(K41:Y41),0),0)*H41</f>
        <v>0</v>
      </c>
      <c r="BO41" s="8">
        <f>IF(G41="XL",IF(SUM(K41:Y41)&gt;0,SUM(K41:Y41),0),0)*H41</f>
        <v>0</v>
      </c>
      <c r="BP41" s="8">
        <f>IF(G41="2XL",IF(SUM(K41:Y41)&gt;0,SUM(K41:Y41),0),0)*H41</f>
        <v>0</v>
      </c>
      <c r="BQ41" s="8">
        <f>IF(G41="3XL",IF(SUM(K41:Y41)&gt;0,SUM(K41:Y41),0),0)*H41</f>
        <v>0</v>
      </c>
      <c r="BR41" s="8">
        <f>IF(G41="various",IF(SUM(K41:Y41)&gt;0,SUM(K41:Y41),0),0)*H41</f>
        <v>0</v>
      </c>
      <c r="BS41" s="8"/>
      <c r="BT41" s="95">
        <f>IF(E41="",IF(SUM(K41:Y41)&gt;0,SUM(K41:Y41),0),0)*H41</f>
        <v>0</v>
      </c>
      <c r="BU41" s="95">
        <f>IF(E41="Dual tex.",IF(SUM(K41:Y41)&gt;0,SUM(K41:Y41),0),0)*H41</f>
        <v>0</v>
      </c>
      <c r="BV41" s="8"/>
      <c r="BW41" s="8">
        <f>IF(F41="sloper",IF(SUM(K41:Y41)&gt;0,SUM(K41:Y41),0),0)*H41</f>
        <v>0</v>
      </c>
      <c r="BX41" s="8">
        <f>IF(F41="footholds",IF(SUM(K41:Y41)&gt;0,SUM(K41:Y41),0),0)*H41</f>
        <v>0</v>
      </c>
      <c r="BY41" s="8">
        <f>IF(F41="micros",IF(SUM(K41:Y41)&gt;0,SUM(K41:Y41),0),0)*H41</f>
        <v>0</v>
      </c>
      <c r="BZ41" s="8">
        <f>IF(F41="jug",IF(SUM(K41:Y41)&gt;0,SUM(K41:Y41),0),0)*H41</f>
        <v>0</v>
      </c>
      <c r="CA41" s="8">
        <f>IF(F41="ledge",IF(SUM(K41:Y41)&gt;0,SUM(K41:Y41),0),0)*H41</f>
        <v>0</v>
      </c>
      <c r="CB41" s="8">
        <f>IF(F41="edge",IF(SUM(K41:Y41)&gt;0,SUM(K41:Y41),0),0)*H41</f>
        <v>0</v>
      </c>
      <c r="CC41" s="8">
        <f>IF(F41="crimp",IF(SUM(K41:Y41)&gt;0,SUM(K41:Y41),0),0)*H41</f>
        <v>0</v>
      </c>
      <c r="CD41" s="8">
        <f>IF(F41="incut",IF(SUM(K41:Y41)&gt;0,SUM(K41:Y41),0),0)*H41</f>
        <v>0</v>
      </c>
      <c r="CE41" s="8">
        <f>IF(F41="dish",IF(SUM(K41:Y41)&gt;0,SUM(K41:Y41),0),0)*H41</f>
        <v>0</v>
      </c>
      <c r="CF41" s="8">
        <f>IF(F41="pinch",IF(SUM(K41:Y41)&gt;0,SUM(K41:Y41),0),0)*H41</f>
        <v>0</v>
      </c>
      <c r="CG41" s="8">
        <f>IF(F41="pocket",IF(SUM(K41:Y41)&gt;0,SUM(K41:Y41),0),0)*H41</f>
        <v>0</v>
      </c>
      <c r="CH41" s="8">
        <f>IF(F41="insert",IF(SUM(K41:Y41)&gt;0,SUM(K41:Y41),0),0)*H41</f>
        <v>0</v>
      </c>
      <c r="CI41" s="8">
        <f>IF(F41="feature",IF(SUM(K41:Y41)&gt;0,SUM(K41:Y41),0),0)*H41</f>
        <v>0</v>
      </c>
      <c r="CJ41" s="8">
        <f>IF(F41="scoop",IF(SUM(K41:Y41)&gt;0,SUM(K41:Y41),0),0)*H41</f>
        <v>0</v>
      </c>
      <c r="CK41" s="8">
        <f>IF(F41="positive",IF(SUM(K41:Y41)&gt;0,SUM(K41:Y41),0),0)*H41</f>
        <v>0</v>
      </c>
      <c r="CL41" s="8">
        <f>IF(F41="various",IF(SUM(K41:Y41)&gt;0,SUM(K41:Y41),0),0)*H41</f>
        <v>0</v>
      </c>
      <c r="CM41" s="95"/>
    </row>
    <row r="42" spans="1:91">
      <c r="BK42" s="8">
        <f>IF(G42="XS",IF(SUM(K42:Y42)&gt;0,SUM(K42:Y42),0),0)*H42</f>
        <v>0</v>
      </c>
      <c r="BL42" s="8">
        <f>IF(G42="S",IF(SUM(K42:Y42)&gt;0,SUM(K42:Y42),0),0)*H42</f>
        <v>0</v>
      </c>
      <c r="BM42" s="8">
        <f>IF(G42="M",IF(SUM(K42:Y42)&gt;0,SUM(K42:Y42),0),0)*H42</f>
        <v>0</v>
      </c>
      <c r="BN42" s="8">
        <f>IF(G42="L",IF(SUM(K42:Y42)&gt;0,SUM(K42:Y42),0),0)*H42</f>
        <v>0</v>
      </c>
      <c r="BO42" s="8">
        <f>IF(G42="XL",IF(SUM(K42:Y42)&gt;0,SUM(K42:Y42),0),0)*H42</f>
        <v>0</v>
      </c>
      <c r="BP42" s="8">
        <f>IF(G42="2XL",IF(SUM(K42:Y42)&gt;0,SUM(K42:Y42),0),0)*H42</f>
        <v>0</v>
      </c>
      <c r="BQ42" s="8">
        <f>IF(G42="3XL",IF(SUM(K42:Y42)&gt;0,SUM(K42:Y42),0),0)*H42</f>
        <v>0</v>
      </c>
      <c r="BR42" s="8">
        <f>IF(G42="various",IF(SUM(K42:Y42)&gt;0,SUM(K42:Y42),0),0)*H42</f>
        <v>0</v>
      </c>
      <c r="BS42" s="8"/>
      <c r="BT42" s="95">
        <f>IF(E42="",IF(SUM(K42:Y42)&gt;0,SUM(K42:Y42),0),0)*H42</f>
        <v>0</v>
      </c>
      <c r="BU42" s="95">
        <f>IF(E42="Dual tex.",IF(SUM(K42:Y42)&gt;0,SUM(K42:Y42),0),0)*H42</f>
        <v>0</v>
      </c>
      <c r="BV42" s="8"/>
      <c r="BW42" s="8">
        <f>IF(F42="sloper",IF(SUM(K42:Y42)&gt;0,SUM(K42:Y42),0),0)*H42</f>
        <v>0</v>
      </c>
      <c r="BX42" s="8">
        <f>IF(F42="footholds",IF(SUM(K42:Y42)&gt;0,SUM(K42:Y42),0),0)*H42</f>
        <v>0</v>
      </c>
      <c r="BY42" s="8">
        <f>IF(F42="micros",IF(SUM(K42:Y42)&gt;0,SUM(K42:Y42),0),0)*H42</f>
        <v>0</v>
      </c>
      <c r="BZ42" s="8">
        <f>IF(F42="jug",IF(SUM(K42:Y42)&gt;0,SUM(K42:Y42),0),0)*H42</f>
        <v>0</v>
      </c>
      <c r="CA42" s="8">
        <f>IF(F42="ledge",IF(SUM(K42:Y42)&gt;0,SUM(K42:Y42),0),0)*H42</f>
        <v>0</v>
      </c>
      <c r="CB42" s="8">
        <f>IF(F42="edge",IF(SUM(K42:Y42)&gt;0,SUM(K42:Y42),0),0)*H42</f>
        <v>0</v>
      </c>
      <c r="CC42" s="8">
        <f>IF(F42="crimp",IF(SUM(K42:Y42)&gt;0,SUM(K42:Y42),0),0)*H42</f>
        <v>0</v>
      </c>
      <c r="CD42" s="8">
        <f>IF(F42="incut",IF(SUM(K42:Y42)&gt;0,SUM(K42:Y42),0),0)*H42</f>
        <v>0</v>
      </c>
      <c r="CE42" s="8">
        <f>IF(F42="dish",IF(SUM(K42:Y42)&gt;0,SUM(K42:Y42),0),0)*H42</f>
        <v>0</v>
      </c>
      <c r="CF42" s="8">
        <f>IF(F42="pinch",IF(SUM(K42:Y42)&gt;0,SUM(K42:Y42),0),0)*H42</f>
        <v>0</v>
      </c>
      <c r="CG42" s="8">
        <f>IF(F42="pocket",IF(SUM(K42:Y42)&gt;0,SUM(K42:Y42),0),0)*H42</f>
        <v>0</v>
      </c>
      <c r="CH42" s="8">
        <f>IF(F42="insert",IF(SUM(K42:Y42)&gt;0,SUM(K42:Y42),0),0)*H42</f>
        <v>0</v>
      </c>
      <c r="CI42" s="8">
        <f>IF(F42="feature",IF(SUM(K42:Y42)&gt;0,SUM(K42:Y42),0),0)*H42</f>
        <v>0</v>
      </c>
      <c r="CJ42" s="8">
        <f>IF(F42="scoop",IF(SUM(K42:Y42)&gt;0,SUM(K42:Y42),0),0)*H42</f>
        <v>0</v>
      </c>
      <c r="CK42" s="8">
        <f>IF(F42="positive",IF(SUM(K42:Y42)&gt;0,SUM(K42:Y42),0),0)*H42</f>
        <v>0</v>
      </c>
      <c r="CL42" s="8">
        <f>IF(F42="various",IF(SUM(K42:Y42)&gt;0,SUM(K42:Y42),0),0)*H42</f>
        <v>0</v>
      </c>
      <c r="CM42" s="95"/>
    </row>
    <row r="43" spans="1:91">
      <c r="BK43" s="8">
        <f>IF(G43="XS",IF(SUM(K43:Y43)&gt;0,SUM(K43:Y43),0),0)*H43</f>
        <v>0</v>
      </c>
      <c r="BL43" s="8">
        <f>IF(G43="S",IF(SUM(K43:Y43)&gt;0,SUM(K43:Y43),0),0)*H43</f>
        <v>0</v>
      </c>
      <c r="BM43" s="8">
        <f>IF(G43="M",IF(SUM(K43:Y43)&gt;0,SUM(K43:Y43),0),0)*H43</f>
        <v>0</v>
      </c>
      <c r="BN43" s="8">
        <f>IF(G43="L",IF(SUM(K43:Y43)&gt;0,SUM(K43:Y43),0),0)*H43</f>
        <v>0</v>
      </c>
      <c r="BO43" s="8">
        <f>IF(G43="XL",IF(SUM(K43:Y43)&gt;0,SUM(K43:Y43),0),0)*H43</f>
        <v>0</v>
      </c>
      <c r="BP43" s="8">
        <f>IF(G43="2XL",IF(SUM(K43:Y43)&gt;0,SUM(K43:Y43),0),0)*H43</f>
        <v>0</v>
      </c>
      <c r="BQ43" s="8">
        <f>IF(G43="3XL",IF(SUM(K43:Y43)&gt;0,SUM(K43:Y43),0),0)*H43</f>
        <v>0</v>
      </c>
      <c r="BR43" s="8">
        <f>IF(G43="various",IF(SUM(K43:Y43)&gt;0,SUM(K43:Y43),0),0)*H43</f>
        <v>0</v>
      </c>
      <c r="BS43" s="8"/>
      <c r="BT43" s="95">
        <f>IF(E43="",IF(SUM(K43:Y43)&gt;0,SUM(K43:Y43),0),0)*H43</f>
        <v>0</v>
      </c>
      <c r="BU43" s="95">
        <f>IF(E43="Dual tex.",IF(SUM(K43:Y43)&gt;0,SUM(K43:Y43),0),0)*H43</f>
        <v>0</v>
      </c>
      <c r="BV43" s="8"/>
      <c r="BW43" s="8">
        <f>IF(F43="sloper",IF(SUM(K43:Y43)&gt;0,SUM(K43:Y43),0),0)*H43</f>
        <v>0</v>
      </c>
      <c r="BX43" s="8">
        <f>IF(F43="footholds",IF(SUM(K43:Y43)&gt;0,SUM(K43:Y43),0),0)*H43</f>
        <v>0</v>
      </c>
      <c r="BY43" s="8">
        <f>IF(F43="micros",IF(SUM(K43:Y43)&gt;0,SUM(K43:Y43),0),0)*H43</f>
        <v>0</v>
      </c>
      <c r="BZ43" s="8">
        <f>IF(F43="jug",IF(SUM(K43:Y43)&gt;0,SUM(K43:Y43),0),0)*H43</f>
        <v>0</v>
      </c>
      <c r="CA43" s="8">
        <f>IF(F43="ledge",IF(SUM(K43:Y43)&gt;0,SUM(K43:Y43),0),0)*H43</f>
        <v>0</v>
      </c>
      <c r="CB43" s="8">
        <f>IF(F43="edge",IF(SUM(K43:Y43)&gt;0,SUM(K43:Y43),0),0)*H43</f>
        <v>0</v>
      </c>
      <c r="CC43" s="8">
        <f>IF(F43="crimp",IF(SUM(K43:Y43)&gt;0,SUM(K43:Y43),0),0)*H43</f>
        <v>0</v>
      </c>
      <c r="CD43" s="8">
        <f>IF(F43="incut",IF(SUM(K43:Y43)&gt;0,SUM(K43:Y43),0),0)*H43</f>
        <v>0</v>
      </c>
      <c r="CE43" s="8">
        <f>IF(F43="dish",IF(SUM(K43:Y43)&gt;0,SUM(K43:Y43),0),0)*H43</f>
        <v>0</v>
      </c>
      <c r="CF43" s="8">
        <f>IF(F43="pinch",IF(SUM(K43:Y43)&gt;0,SUM(K43:Y43),0),0)*H43</f>
        <v>0</v>
      </c>
      <c r="CG43" s="8">
        <f>IF(F43="pocket",IF(SUM(K43:Y43)&gt;0,SUM(K43:Y43),0),0)*H43</f>
        <v>0</v>
      </c>
      <c r="CH43" s="8">
        <f>IF(F43="insert",IF(SUM(K43:Y43)&gt;0,SUM(K43:Y43),0),0)*H43</f>
        <v>0</v>
      </c>
      <c r="CI43" s="8">
        <f>IF(F43="feature",IF(SUM(K43:Y43)&gt;0,SUM(K43:Y43),0),0)*H43</f>
        <v>0</v>
      </c>
      <c r="CJ43" s="8">
        <f>IF(F43="scoop",IF(SUM(K43:Y43)&gt;0,SUM(K43:Y43),0),0)*H43</f>
        <v>0</v>
      </c>
      <c r="CK43" s="8">
        <f>IF(F43="positive",IF(SUM(K43:Y43)&gt;0,SUM(K43:Y43),0),0)*H43</f>
        <v>0</v>
      </c>
      <c r="CL43" s="8">
        <f>IF(F43="various",IF(SUM(K43:Y43)&gt;0,SUM(K43:Y43),0),0)*H43</f>
        <v>0</v>
      </c>
      <c r="CM43" s="8"/>
    </row>
    <row r="44" spans="1:91">
      <c r="BK44" s="8">
        <f>IF(G44="XS",IF(SUM(K44:Y44)&gt;0,SUM(K44:Y44),0),0)*H44</f>
        <v>0</v>
      </c>
      <c r="BL44" s="8">
        <f>IF(G44="S",IF(SUM(K44:Y44)&gt;0,SUM(K44:Y44),0),0)*H44</f>
        <v>0</v>
      </c>
      <c r="BM44" s="8">
        <f>IF(G44="M",IF(SUM(K44:Y44)&gt;0,SUM(K44:Y44),0),0)*H44</f>
        <v>0</v>
      </c>
      <c r="BN44" s="8">
        <f>IF(G44="L",IF(SUM(K44:Y44)&gt;0,SUM(K44:Y44),0),0)*H44</f>
        <v>0</v>
      </c>
      <c r="BO44" s="8">
        <f>IF(G44="XL",IF(SUM(K44:Y44)&gt;0,SUM(K44:Y44),0),0)*H44</f>
        <v>0</v>
      </c>
      <c r="BP44" s="8">
        <f>IF(G44="2XL",IF(SUM(K44:Y44)&gt;0,SUM(K44:Y44),0),0)*H44</f>
        <v>0</v>
      </c>
      <c r="BQ44" s="8">
        <f>IF(G44="3XL",IF(SUM(K44:Y44)&gt;0,SUM(K44:Y44),0),0)*H44</f>
        <v>0</v>
      </c>
      <c r="BR44" s="8">
        <f>IF(G44="various",IF(SUM(K44:Y44)&gt;0,SUM(K44:Y44),0),0)*H44</f>
        <v>0</v>
      </c>
      <c r="BS44" s="8"/>
      <c r="BT44" s="95">
        <f>IF(E44="",IF(SUM(K44:Y44)&gt;0,SUM(K44:Y44),0),0)*H44</f>
        <v>0</v>
      </c>
      <c r="BU44" s="95">
        <f>IF(E44="Dual tex.",IF(SUM(K44:Y44)&gt;0,SUM(K44:Y44),0),0)*H44</f>
        <v>0</v>
      </c>
      <c r="BV44" s="8"/>
      <c r="BW44" s="8">
        <f>IF(F44="sloper",IF(SUM(K44:Y44)&gt;0,SUM(K44:Y44),0),0)*H44</f>
        <v>0</v>
      </c>
      <c r="BX44" s="8">
        <f>IF(F44="footholds",IF(SUM(K44:Y44)&gt;0,SUM(K44:Y44),0),0)*H44</f>
        <v>0</v>
      </c>
      <c r="BY44" s="8">
        <f>IF(F44="micros",IF(SUM(K44:Y44)&gt;0,SUM(K44:Y44),0),0)*H44</f>
        <v>0</v>
      </c>
      <c r="BZ44" s="8">
        <f>IF(F44="jug",IF(SUM(K44:Y44)&gt;0,SUM(K44:Y44),0),0)*H44</f>
        <v>0</v>
      </c>
      <c r="CA44" s="8">
        <f>IF(F44="ledge",IF(SUM(K44:Y44)&gt;0,SUM(K44:Y44),0),0)*H44</f>
        <v>0</v>
      </c>
      <c r="CB44" s="8">
        <f>IF(F44="edge",IF(SUM(K44:Y44)&gt;0,SUM(K44:Y44),0),0)*H44</f>
        <v>0</v>
      </c>
      <c r="CC44" s="8">
        <f>IF(F44="crimp",IF(SUM(K44:Y44)&gt;0,SUM(K44:Y44),0),0)*H44</f>
        <v>0</v>
      </c>
      <c r="CD44" s="8">
        <f>IF(F44="incut",IF(SUM(K44:Y44)&gt;0,SUM(K44:Y44),0),0)*H44</f>
        <v>0</v>
      </c>
      <c r="CE44" s="8">
        <f>IF(F44="dish",IF(SUM(K44:Y44)&gt;0,SUM(K44:Y44),0),0)*H44</f>
        <v>0</v>
      </c>
      <c r="CF44" s="8">
        <f>IF(F44="pinch",IF(SUM(K44:Y44)&gt;0,SUM(K44:Y44),0),0)*H44</f>
        <v>0</v>
      </c>
      <c r="CG44" s="8">
        <f>IF(F44="pocket",IF(SUM(K44:Y44)&gt;0,SUM(K44:Y44),0),0)*H44</f>
        <v>0</v>
      </c>
      <c r="CH44" s="8">
        <f>IF(F44="insert",IF(SUM(K44:Y44)&gt;0,SUM(K44:Y44),0),0)*H44</f>
        <v>0</v>
      </c>
      <c r="CI44" s="8">
        <f>IF(F44="feature",IF(SUM(K44:Y44)&gt;0,SUM(K44:Y44),0),0)*H44</f>
        <v>0</v>
      </c>
      <c r="CJ44" s="8">
        <f>IF(F44="scoop",IF(SUM(K44:Y44)&gt;0,SUM(K44:Y44),0),0)*H44</f>
        <v>0</v>
      </c>
      <c r="CK44" s="8">
        <f>IF(F44="positive",IF(SUM(K44:Y44)&gt;0,SUM(K44:Y44),0),0)*H44</f>
        <v>0</v>
      </c>
      <c r="CL44" s="8">
        <f>IF(F44="various",IF(SUM(K44:Y44)&gt;0,SUM(K44:Y44),0),0)*H44</f>
        <v>0</v>
      </c>
      <c r="CM44" s="8"/>
    </row>
    <row r="45" spans="1:91">
      <c r="BK45" s="8">
        <f>IF(G45="XS",IF(SUM(K45:Y45)&gt;0,SUM(K45:Y45),0),0)*H45</f>
        <v>0</v>
      </c>
      <c r="BL45" s="8">
        <f>IF(G45="S",IF(SUM(K45:Y45)&gt;0,SUM(K45:Y45),0),0)*H45</f>
        <v>0</v>
      </c>
      <c r="BM45" s="8">
        <f>IF(G45="M",IF(SUM(K45:Y45)&gt;0,SUM(K45:Y45),0),0)*H45</f>
        <v>0</v>
      </c>
      <c r="BN45" s="8">
        <f>IF(G45="L",IF(SUM(K45:Y45)&gt;0,SUM(K45:Y45),0),0)*H45</f>
        <v>0</v>
      </c>
      <c r="BO45" s="8">
        <f>IF(G45="XL",IF(SUM(K45:Y45)&gt;0,SUM(K45:Y45),0),0)*H45</f>
        <v>0</v>
      </c>
      <c r="BP45" s="8">
        <f>IF(G45="2XL",IF(SUM(K45:Y45)&gt;0,SUM(K45:Y45),0),0)*H45</f>
        <v>0</v>
      </c>
      <c r="BQ45" s="8">
        <f>IF(G45="3XL",IF(SUM(K45:Y45)&gt;0,SUM(K45:Y45),0),0)*H45</f>
        <v>0</v>
      </c>
      <c r="BR45" s="8">
        <f>IF(G45="various",IF(SUM(K45:Y45)&gt;0,SUM(K45:Y45),0),0)*H45</f>
        <v>0</v>
      </c>
      <c r="BS45" s="8"/>
      <c r="BT45" s="95">
        <f>IF(E45="",IF(SUM(K45:Y45)&gt;0,SUM(K45:Y45),0),0)*H45</f>
        <v>0</v>
      </c>
      <c r="BU45" s="95">
        <f>IF(E45="Dual tex.",IF(SUM(K45:Y45)&gt;0,SUM(K45:Y45),0),0)*H45</f>
        <v>0</v>
      </c>
      <c r="BV45" s="8"/>
      <c r="BW45" s="8">
        <f>IF(F45="sloper",IF(SUM(K45:Y45)&gt;0,SUM(K45:Y45),0),0)*H45</f>
        <v>0</v>
      </c>
      <c r="BX45" s="8">
        <f>IF(F45="footholds",IF(SUM(K45:Y45)&gt;0,SUM(K45:Y45),0),0)*H45</f>
        <v>0</v>
      </c>
      <c r="BY45" s="8">
        <f>IF(F45="micros",IF(SUM(K45:Y45)&gt;0,SUM(K45:Y45),0),0)*H45</f>
        <v>0</v>
      </c>
      <c r="BZ45" s="8">
        <f>IF(F45="jug",IF(SUM(K45:Y45)&gt;0,SUM(K45:Y45),0),0)*H45</f>
        <v>0</v>
      </c>
      <c r="CA45" s="8">
        <f>IF(F45="ledge",IF(SUM(K45:Y45)&gt;0,SUM(K45:Y45),0),0)*H45</f>
        <v>0</v>
      </c>
      <c r="CB45" s="8">
        <f>IF(F45="edge",IF(SUM(K45:Y45)&gt;0,SUM(K45:Y45),0),0)*H45</f>
        <v>0</v>
      </c>
      <c r="CC45" s="8">
        <f>IF(F45="crimp",IF(SUM(K45:Y45)&gt;0,SUM(K45:Y45),0),0)*H45</f>
        <v>0</v>
      </c>
      <c r="CD45" s="8">
        <f>IF(F45="incut",IF(SUM(K45:Y45)&gt;0,SUM(K45:Y45),0),0)*H45</f>
        <v>0</v>
      </c>
      <c r="CE45" s="8">
        <f>IF(F45="dish",IF(SUM(K45:Y45)&gt;0,SUM(K45:Y45),0),0)*H45</f>
        <v>0</v>
      </c>
      <c r="CF45" s="8">
        <f>IF(F45="pinch",IF(SUM(K45:Y45)&gt;0,SUM(K45:Y45),0),0)*H45</f>
        <v>0</v>
      </c>
      <c r="CG45" s="8">
        <f>IF(F45="pocket",IF(SUM(K45:Y45)&gt;0,SUM(K45:Y45),0),0)*H45</f>
        <v>0</v>
      </c>
      <c r="CH45" s="8">
        <f>IF(F45="insert",IF(SUM(K45:Y45)&gt;0,SUM(K45:Y45),0),0)*H45</f>
        <v>0</v>
      </c>
      <c r="CI45" s="8">
        <f>IF(F45="feature",IF(SUM(K45:Y45)&gt;0,SUM(K45:Y45),0),0)*H45</f>
        <v>0</v>
      </c>
      <c r="CJ45" s="8">
        <f>IF(F45="scoop",IF(SUM(K45:Y45)&gt;0,SUM(K45:Y45),0),0)*H45</f>
        <v>0</v>
      </c>
      <c r="CK45" s="8">
        <f>IF(F45="positive",IF(SUM(K45:Y45)&gt;0,SUM(K45:Y45),0),0)*H45</f>
        <v>0</v>
      </c>
      <c r="CL45" s="8">
        <f>IF(F45="various",IF(SUM(K45:Y45)&gt;0,SUM(K45:Y45),0),0)*H45</f>
        <v>0</v>
      </c>
      <c r="CM45" s="95"/>
    </row>
    <row r="46" spans="1:91">
      <c r="BK46" s="8">
        <f>IF(G46="XS",IF(SUM(K46:Y46)&gt;0,SUM(K46:Y46),0),0)*H46</f>
        <v>0</v>
      </c>
      <c r="BL46" s="8">
        <f>IF(G46="S",IF(SUM(K46:Y46)&gt;0,SUM(K46:Y46),0),0)*H46</f>
        <v>0</v>
      </c>
      <c r="BM46" s="8">
        <f>IF(G46="M",IF(SUM(K46:Y46)&gt;0,SUM(K46:Y46),0),0)*H46</f>
        <v>0</v>
      </c>
      <c r="BN46" s="8">
        <f>IF(G46="L",IF(SUM(K46:Y46)&gt;0,SUM(K46:Y46),0),0)*H46</f>
        <v>0</v>
      </c>
      <c r="BO46" s="8">
        <f>IF(G46="XL",IF(SUM(K46:Y46)&gt;0,SUM(K46:Y46),0),0)*H46</f>
        <v>0</v>
      </c>
      <c r="BP46" s="8">
        <f>IF(G46="2XL",IF(SUM(K46:Y46)&gt;0,SUM(K46:Y46),0),0)*H46</f>
        <v>0</v>
      </c>
      <c r="BQ46" s="8">
        <f>IF(G46="3XL",IF(SUM(K46:Y46)&gt;0,SUM(K46:Y46),0),0)*H46</f>
        <v>0</v>
      </c>
      <c r="BR46" s="8">
        <f>IF(G46="various",IF(SUM(K46:Y46)&gt;0,SUM(K46:Y46),0),0)*H46</f>
        <v>0</v>
      </c>
      <c r="BS46" s="8"/>
      <c r="BT46" s="95">
        <f>IF(E46="",IF(SUM(K46:Y46)&gt;0,SUM(K46:Y46),0),0)*H46</f>
        <v>0</v>
      </c>
      <c r="BU46" s="95">
        <f>IF(E46="Dual tex.",IF(SUM(K46:Y46)&gt;0,SUM(K46:Y46),0),0)*H46</f>
        <v>0</v>
      </c>
      <c r="BV46" s="8"/>
      <c r="BW46" s="8">
        <f>IF(F46="sloper",IF(SUM(K46:Y46)&gt;0,SUM(K46:Y46),0),0)*H46</f>
        <v>0</v>
      </c>
      <c r="BX46" s="8">
        <f>IF(F46="footholds",IF(SUM(K46:Y46)&gt;0,SUM(K46:Y46),0),0)*H46</f>
        <v>0</v>
      </c>
      <c r="BY46" s="8">
        <f>IF(F46="micros",IF(SUM(K46:Y46)&gt;0,SUM(K46:Y46),0),0)*H46</f>
        <v>0</v>
      </c>
      <c r="BZ46" s="8">
        <f>IF(F46="jug",IF(SUM(K46:Y46)&gt;0,SUM(K46:Y46),0),0)*H46</f>
        <v>0</v>
      </c>
      <c r="CA46" s="8">
        <f>IF(F46="ledge",IF(SUM(K46:Y46)&gt;0,SUM(K46:Y46),0),0)*H46</f>
        <v>0</v>
      </c>
      <c r="CB46" s="8">
        <f>IF(F46="edge",IF(SUM(K46:Y46)&gt;0,SUM(K46:Y46),0),0)*H46</f>
        <v>0</v>
      </c>
      <c r="CC46" s="8">
        <f>IF(F46="crimp",IF(SUM(K46:Y46)&gt;0,SUM(K46:Y46),0),0)*H46</f>
        <v>0</v>
      </c>
      <c r="CD46" s="8">
        <f>IF(F46="incut",IF(SUM(K46:Y46)&gt;0,SUM(K46:Y46),0),0)*H46</f>
        <v>0</v>
      </c>
      <c r="CE46" s="8">
        <f>IF(F46="dish",IF(SUM(K46:Y46)&gt;0,SUM(K46:Y46),0),0)*H46</f>
        <v>0</v>
      </c>
      <c r="CF46" s="8">
        <f>IF(F46="pinch",IF(SUM(K46:Y46)&gt;0,SUM(K46:Y46),0),0)*H46</f>
        <v>0</v>
      </c>
      <c r="CG46" s="8">
        <f>IF(F46="pocket",IF(SUM(K46:Y46)&gt;0,SUM(K46:Y46),0),0)*H46</f>
        <v>0</v>
      </c>
      <c r="CH46" s="8">
        <f>IF(F46="insert",IF(SUM(K46:Y46)&gt;0,SUM(K46:Y46),0),0)*H46</f>
        <v>0</v>
      </c>
      <c r="CI46" s="8">
        <f>IF(F46="feature",IF(SUM(K46:Y46)&gt;0,SUM(K46:Y46),0),0)*H46</f>
        <v>0</v>
      </c>
      <c r="CJ46" s="8">
        <f>IF(F46="scoop",IF(SUM(K46:Y46)&gt;0,SUM(K46:Y46),0),0)*H46</f>
        <v>0</v>
      </c>
      <c r="CK46" s="8">
        <f>IF(F46="positive",IF(SUM(K46:Y46)&gt;0,SUM(K46:Y46),0),0)*H46</f>
        <v>0</v>
      </c>
      <c r="CL46" s="8">
        <f>IF(F46="various",IF(SUM(K46:Y46)&gt;0,SUM(K46:Y46),0),0)*H46</f>
        <v>0</v>
      </c>
      <c r="CM46" s="8"/>
    </row>
    <row r="47" spans="1:91">
      <c r="BK47" s="8">
        <f>IF(G47="XS",IF(SUM(K47:Y47)&gt;0,SUM(K47:Y47),0),0)*H47</f>
        <v>0</v>
      </c>
      <c r="BL47" s="8">
        <f>IF(G47="S",IF(SUM(K47:Y47)&gt;0,SUM(K47:Y47),0),0)*H47</f>
        <v>0</v>
      </c>
      <c r="BM47" s="8">
        <f>IF(G47="M",IF(SUM(K47:Y47)&gt;0,SUM(K47:Y47),0),0)*H47</f>
        <v>0</v>
      </c>
      <c r="BN47" s="8">
        <f>IF(G47="L",IF(SUM(K47:Y47)&gt;0,SUM(K47:Y47),0),0)*H47</f>
        <v>0</v>
      </c>
      <c r="BO47" s="8">
        <f>IF(G47="XL",IF(SUM(K47:Y47)&gt;0,SUM(K47:Y47),0),0)*H47</f>
        <v>0</v>
      </c>
      <c r="BP47" s="8">
        <f>IF(G47="2XL",IF(SUM(K47:Y47)&gt;0,SUM(K47:Y47),0),0)*H47</f>
        <v>0</v>
      </c>
      <c r="BQ47" s="8">
        <f>IF(G47="3XL",IF(SUM(K47:Y47)&gt;0,SUM(K47:Y47),0),0)*H47</f>
        <v>0</v>
      </c>
      <c r="BR47" s="8">
        <f>IF(G47="various",IF(SUM(K47:Y47)&gt;0,SUM(K47:Y47),0),0)*H47</f>
        <v>0</v>
      </c>
      <c r="BS47" s="8"/>
      <c r="BT47" s="95">
        <f>IF(E47="",IF(SUM(K47:Y47)&gt;0,SUM(K47:Y47),0),0)*H47</f>
        <v>0</v>
      </c>
      <c r="BU47" s="95">
        <f>IF(E47="Dual tex.",IF(SUM(K47:Y47)&gt;0,SUM(K47:Y47),0),0)*H47</f>
        <v>0</v>
      </c>
      <c r="BV47" s="8"/>
      <c r="BW47" s="8">
        <f>IF(F47="sloper",IF(SUM(K47:Y47)&gt;0,SUM(K47:Y47),0),0)*H47</f>
        <v>0</v>
      </c>
      <c r="BX47" s="8">
        <f>IF(F47="footholds",IF(SUM(K47:Y47)&gt;0,SUM(K47:Y47),0),0)*H47</f>
        <v>0</v>
      </c>
      <c r="BY47" s="8">
        <f>IF(F47="micros",IF(SUM(K47:Y47)&gt;0,SUM(K47:Y47),0),0)*H47</f>
        <v>0</v>
      </c>
      <c r="BZ47" s="8">
        <f>IF(F47="jug",IF(SUM(K47:Y47)&gt;0,SUM(K47:Y47),0),0)*H47</f>
        <v>0</v>
      </c>
      <c r="CA47" s="8">
        <f>IF(F47="ledge",IF(SUM(K47:Y47)&gt;0,SUM(K47:Y47),0),0)*H47</f>
        <v>0</v>
      </c>
      <c r="CB47" s="8">
        <f>IF(F47="edge",IF(SUM(K47:Y47)&gt;0,SUM(K47:Y47),0),0)*H47</f>
        <v>0</v>
      </c>
      <c r="CC47" s="8">
        <f>IF(F47="crimp",IF(SUM(K47:Y47)&gt;0,SUM(K47:Y47),0),0)*H47</f>
        <v>0</v>
      </c>
      <c r="CD47" s="8">
        <f>IF(F47="incut",IF(SUM(K47:Y47)&gt;0,SUM(K47:Y47),0),0)*H47</f>
        <v>0</v>
      </c>
      <c r="CE47" s="8">
        <f>IF(F47="dish",IF(SUM(K47:Y47)&gt;0,SUM(K47:Y47),0),0)*H47</f>
        <v>0</v>
      </c>
      <c r="CF47" s="8">
        <f>IF(F47="pinch",IF(SUM(K47:Y47)&gt;0,SUM(K47:Y47),0),0)*H47</f>
        <v>0</v>
      </c>
      <c r="CG47" s="8">
        <f>IF(F47="pocket",IF(SUM(K47:Y47)&gt;0,SUM(K47:Y47),0),0)*H47</f>
        <v>0</v>
      </c>
      <c r="CH47" s="8">
        <f>IF(F47="insert",IF(SUM(K47:Y47)&gt;0,SUM(K47:Y47),0),0)*H47</f>
        <v>0</v>
      </c>
      <c r="CI47" s="8">
        <f>IF(F47="feature",IF(SUM(K47:Y47)&gt;0,SUM(K47:Y47),0),0)*H47</f>
        <v>0</v>
      </c>
      <c r="CJ47" s="8">
        <f>IF(F47="scoop",IF(SUM(K47:Y47)&gt;0,SUM(K47:Y47),0),0)*H47</f>
        <v>0</v>
      </c>
      <c r="CK47" s="8">
        <f>IF(F47="positive",IF(SUM(K47:Y47)&gt;0,SUM(K47:Y47),0),0)*H47</f>
        <v>0</v>
      </c>
      <c r="CL47" s="8">
        <f>IF(F47="various",IF(SUM(K47:Y47)&gt;0,SUM(K47:Y47),0),0)*H47</f>
        <v>0</v>
      </c>
      <c r="CM47" s="8"/>
    </row>
    <row r="48" spans="1:91">
      <c r="BK48" s="8">
        <f>IF(G48="XS",IF(SUM(K48:Y48)&gt;0,SUM(K48:Y48),0),0)*H48</f>
        <v>0</v>
      </c>
      <c r="BL48" s="8">
        <f>IF(G48="S",IF(SUM(K48:Y48)&gt;0,SUM(K48:Y48),0),0)*H48</f>
        <v>0</v>
      </c>
      <c r="BM48" s="8">
        <f>IF(G48="M",IF(SUM(K48:Y48)&gt;0,SUM(K48:Y48),0),0)*H48</f>
        <v>0</v>
      </c>
      <c r="BN48" s="8">
        <f>IF(G48="L",IF(SUM(K48:Y48)&gt;0,SUM(K48:Y48),0),0)*H48</f>
        <v>0</v>
      </c>
      <c r="BO48" s="8">
        <f>IF(G48="XL",IF(SUM(K48:Y48)&gt;0,SUM(K48:Y48),0),0)*H48</f>
        <v>0</v>
      </c>
      <c r="BP48" s="8">
        <f>IF(G48="2XL",IF(SUM(K48:Y48)&gt;0,SUM(K48:Y48),0),0)*H48</f>
        <v>0</v>
      </c>
      <c r="BQ48" s="8">
        <f>IF(G48="3XL",IF(SUM(K48:Y48)&gt;0,SUM(K48:Y48),0),0)*H48</f>
        <v>0</v>
      </c>
      <c r="BR48" s="8">
        <f>IF(G48="various",IF(SUM(K48:Y48)&gt;0,SUM(K48:Y48),0),0)*H48</f>
        <v>0</v>
      </c>
      <c r="BS48" s="8"/>
      <c r="BT48" s="95">
        <f>IF(E48="",IF(SUM(K48:Y48)&gt;0,SUM(K48:Y48),0),0)*H48</f>
        <v>0</v>
      </c>
      <c r="BU48" s="95">
        <f>IF(E48="Dual tex.",IF(SUM(K48:Y48)&gt;0,SUM(K48:Y48),0),0)*H48</f>
        <v>0</v>
      </c>
      <c r="BV48" s="8"/>
      <c r="BW48" s="8">
        <f>IF(F48="sloper",IF(SUM(K48:Y48)&gt;0,SUM(K48:Y48),0),0)*H48</f>
        <v>0</v>
      </c>
      <c r="BX48" s="8">
        <f>IF(F48="footholds",IF(SUM(K48:Y48)&gt;0,SUM(K48:Y48),0),0)*H48</f>
        <v>0</v>
      </c>
      <c r="BY48" s="8">
        <f>IF(F48="micros",IF(SUM(K48:Y48)&gt;0,SUM(K48:Y48),0),0)*H48</f>
        <v>0</v>
      </c>
      <c r="BZ48" s="8">
        <f>IF(F48="jug",IF(SUM(K48:Y48)&gt;0,SUM(K48:Y48),0),0)*H48</f>
        <v>0</v>
      </c>
      <c r="CA48" s="8">
        <f>IF(F48="ledge",IF(SUM(K48:Y48)&gt;0,SUM(K48:Y48),0),0)*H48</f>
        <v>0</v>
      </c>
      <c r="CB48" s="8">
        <f>IF(F48="edge",IF(SUM(K48:Y48)&gt;0,SUM(K48:Y48),0),0)*H48</f>
        <v>0</v>
      </c>
      <c r="CC48" s="8">
        <f>IF(F48="crimp",IF(SUM(K48:Y48)&gt;0,SUM(K48:Y48),0),0)*H48</f>
        <v>0</v>
      </c>
      <c r="CD48" s="8">
        <f>IF(F48="incut",IF(SUM(K48:Y48)&gt;0,SUM(K48:Y48),0),0)*H48</f>
        <v>0</v>
      </c>
      <c r="CE48" s="8">
        <f>IF(F48="dish",IF(SUM(K48:Y48)&gt;0,SUM(K48:Y48),0),0)*H48</f>
        <v>0</v>
      </c>
      <c r="CF48" s="8">
        <f>IF(F48="pinch",IF(SUM(K48:Y48)&gt;0,SUM(K48:Y48),0),0)*H48</f>
        <v>0</v>
      </c>
      <c r="CG48" s="8">
        <f>IF(F48="pocket",IF(SUM(K48:Y48)&gt;0,SUM(K48:Y48),0),0)*H48</f>
        <v>0</v>
      </c>
      <c r="CH48" s="8">
        <f>IF(F48="insert",IF(SUM(K48:Y48)&gt;0,SUM(K48:Y48),0),0)*H48</f>
        <v>0</v>
      </c>
      <c r="CI48" s="8">
        <f>IF(F48="feature",IF(SUM(K48:Y48)&gt;0,SUM(K48:Y48),0),0)*H48</f>
        <v>0</v>
      </c>
      <c r="CJ48" s="8">
        <f>IF(F48="scoop",IF(SUM(K48:Y48)&gt;0,SUM(K48:Y48),0),0)*H48</f>
        <v>0</v>
      </c>
      <c r="CK48" s="8">
        <f>IF(F48="positive",IF(SUM(K48:Y48)&gt;0,SUM(K48:Y48),0),0)*H48</f>
        <v>0</v>
      </c>
      <c r="CL48" s="8">
        <f>IF(F48="various",IF(SUM(K48:Y48)&gt;0,SUM(K48:Y48),0),0)*H48</f>
        <v>0</v>
      </c>
      <c r="CM48" s="8"/>
    </row>
    <row r="49" spans="63:91">
      <c r="BK49" s="8">
        <f>IF(G49="XS",IF(SUM(K49:Y49)&gt;0,SUM(K49:Y49),0),0)*H49</f>
        <v>0</v>
      </c>
      <c r="BL49" s="8">
        <f>IF(G49="S",IF(SUM(K49:Y49)&gt;0,SUM(K49:Y49),0),0)*H49</f>
        <v>0</v>
      </c>
      <c r="BM49" s="8">
        <f>IF(G49="M",IF(SUM(K49:Y49)&gt;0,SUM(K49:Y49),0),0)*H49</f>
        <v>0</v>
      </c>
      <c r="BN49" s="8">
        <f>IF(G49="L",IF(SUM(K49:Y49)&gt;0,SUM(K49:Y49),0),0)*H49</f>
        <v>0</v>
      </c>
      <c r="BO49" s="8">
        <f>IF(G49="XL",IF(SUM(K49:Y49)&gt;0,SUM(K49:Y49),0),0)*H49</f>
        <v>0</v>
      </c>
      <c r="BP49" s="8">
        <f>IF(G49="2XL",IF(SUM(K49:Y49)&gt;0,SUM(K49:Y49),0),0)*H49</f>
        <v>0</v>
      </c>
      <c r="BQ49" s="8">
        <f>IF(G49="3XL",IF(SUM(K49:Y49)&gt;0,SUM(K49:Y49),0),0)*H49</f>
        <v>0</v>
      </c>
      <c r="BR49" s="8">
        <f>IF(G49="various",IF(SUM(K49:Y49)&gt;0,SUM(K49:Y49),0),0)*H49</f>
        <v>0</v>
      </c>
      <c r="BS49" s="8"/>
      <c r="BT49" s="95">
        <f>IF(E49="",IF(SUM(K49:Y49)&gt;0,SUM(K49:Y49),0),0)*H49</f>
        <v>0</v>
      </c>
      <c r="BU49" s="95">
        <f>IF(E49="Dual tex.",IF(SUM(K49:Y49)&gt;0,SUM(K49:Y49),0),0)*H49</f>
        <v>0</v>
      </c>
      <c r="BV49" s="8"/>
      <c r="BW49" s="8">
        <f>IF(F49="sloper",IF(SUM(K49:Y49)&gt;0,SUM(K49:Y49),0),0)*H49</f>
        <v>0</v>
      </c>
      <c r="BX49" s="8">
        <f>IF(F49="footholds",IF(SUM(K49:Y49)&gt;0,SUM(K49:Y49),0),0)*H49</f>
        <v>0</v>
      </c>
      <c r="BY49" s="8">
        <f>IF(F49="micros",IF(SUM(K49:Y49)&gt;0,SUM(K49:Y49),0),0)*H49</f>
        <v>0</v>
      </c>
      <c r="BZ49" s="8">
        <f>IF(F49="jug",IF(SUM(K49:Y49)&gt;0,SUM(K49:Y49),0),0)*H49</f>
        <v>0</v>
      </c>
      <c r="CA49" s="8">
        <f>IF(F49="ledge",IF(SUM(K49:Y49)&gt;0,SUM(K49:Y49),0),0)*H49</f>
        <v>0</v>
      </c>
      <c r="CB49" s="8">
        <f>IF(F49="edge",IF(SUM(K49:Y49)&gt;0,SUM(K49:Y49),0),0)*H49</f>
        <v>0</v>
      </c>
      <c r="CC49" s="8">
        <f>IF(F49="crimp",IF(SUM(K49:Y49)&gt;0,SUM(K49:Y49),0),0)*H49</f>
        <v>0</v>
      </c>
      <c r="CD49" s="8">
        <f>IF(F49="incut",IF(SUM(K49:Y49)&gt;0,SUM(K49:Y49),0),0)*H49</f>
        <v>0</v>
      </c>
      <c r="CE49" s="8">
        <f>IF(F49="dish",IF(SUM(K49:Y49)&gt;0,SUM(K49:Y49),0),0)*H49</f>
        <v>0</v>
      </c>
      <c r="CF49" s="8">
        <f>IF(F49="pinch",IF(SUM(K49:Y49)&gt;0,SUM(K49:Y49),0),0)*H49</f>
        <v>0</v>
      </c>
      <c r="CG49" s="8">
        <f>IF(F49="pocket",IF(SUM(K49:Y49)&gt;0,SUM(K49:Y49),0),0)*H49</f>
        <v>0</v>
      </c>
      <c r="CH49" s="8">
        <f>IF(F49="insert",IF(SUM(K49:Y49)&gt;0,SUM(K49:Y49),0),0)*H49</f>
        <v>0</v>
      </c>
      <c r="CI49" s="8">
        <f>IF(F49="feature",IF(SUM(K49:Y49)&gt;0,SUM(K49:Y49),0),0)*H49</f>
        <v>0</v>
      </c>
      <c r="CJ49" s="8">
        <f>IF(F49="scoop",IF(SUM(K49:Y49)&gt;0,SUM(K49:Y49),0),0)*H49</f>
        <v>0</v>
      </c>
      <c r="CK49" s="8">
        <f>IF(F49="positive",IF(SUM(K49:Y49)&gt;0,SUM(K49:Y49),0),0)*H49</f>
        <v>0</v>
      </c>
      <c r="CL49" s="8">
        <f>IF(F49="various",IF(SUM(K49:Y49)&gt;0,SUM(K49:Y49),0),0)*H49</f>
        <v>0</v>
      </c>
      <c r="CM49" s="8"/>
    </row>
    <row r="50" spans="63:91">
      <c r="BK50" s="8">
        <f>IF(G50="XS",IF(SUM(K50:Y50)&gt;0,SUM(K50:Y50),0),0)*H50</f>
        <v>0</v>
      </c>
      <c r="BL50" s="8">
        <f>IF(G50="S",IF(SUM(K50:Y50)&gt;0,SUM(K50:Y50),0),0)*H50</f>
        <v>0</v>
      </c>
      <c r="BM50" s="8">
        <f>IF(G50="M",IF(SUM(K50:Y50)&gt;0,SUM(K50:Y50),0),0)*H50</f>
        <v>0</v>
      </c>
      <c r="BN50" s="8">
        <f>IF(G50="L",IF(SUM(K50:Y50)&gt;0,SUM(K50:Y50),0),0)*H50</f>
        <v>0</v>
      </c>
      <c r="BO50" s="8">
        <f>IF(G50="XL",IF(SUM(K50:Y50)&gt;0,SUM(K50:Y50),0),0)*H50</f>
        <v>0</v>
      </c>
      <c r="BP50" s="8">
        <f>IF(G50="2XL",IF(SUM(K50:Y50)&gt;0,SUM(K50:Y50),0),0)*H50</f>
        <v>0</v>
      </c>
      <c r="BQ50" s="8">
        <f>IF(G50="3XL",IF(SUM(K50:Y50)&gt;0,SUM(K50:Y50),0),0)*H50</f>
        <v>0</v>
      </c>
      <c r="BR50" s="8">
        <f>IF(G50="various",IF(SUM(K50:Y50)&gt;0,SUM(K50:Y50),0),0)*H50</f>
        <v>0</v>
      </c>
      <c r="BS50" s="8"/>
      <c r="BT50" s="95">
        <f>IF(E50="",IF(SUM(K50:Y50)&gt;0,SUM(K50:Y50),0),0)*H50</f>
        <v>0</v>
      </c>
      <c r="BU50" s="95">
        <f>IF(E50="Dual tex.",IF(SUM(K50:Y50)&gt;0,SUM(K50:Y50),0),0)*H50</f>
        <v>0</v>
      </c>
      <c r="BV50" s="8"/>
      <c r="BW50" s="8">
        <f>IF(F50="sloper",IF(SUM(K50:Y50)&gt;0,SUM(K50:Y50),0),0)*H50</f>
        <v>0</v>
      </c>
      <c r="BX50" s="8">
        <f>IF(F50="footholds",IF(SUM(K50:Y50)&gt;0,SUM(K50:Y50),0),0)*H50</f>
        <v>0</v>
      </c>
      <c r="BY50" s="8">
        <f>IF(F50="micros",IF(SUM(K50:Y50)&gt;0,SUM(K50:Y50),0),0)*H50</f>
        <v>0</v>
      </c>
      <c r="BZ50" s="8">
        <f>IF(F50="jug",IF(SUM(K50:Y50)&gt;0,SUM(K50:Y50),0),0)*H50</f>
        <v>0</v>
      </c>
      <c r="CA50" s="8">
        <f>IF(F50="ledge",IF(SUM(K50:Y50)&gt;0,SUM(K50:Y50),0),0)*H50</f>
        <v>0</v>
      </c>
      <c r="CB50" s="8">
        <f>IF(F50="edge",IF(SUM(K50:Y50)&gt;0,SUM(K50:Y50),0),0)*H50</f>
        <v>0</v>
      </c>
      <c r="CC50" s="8">
        <f>IF(F50="crimp",IF(SUM(K50:Y50)&gt;0,SUM(K50:Y50),0),0)*H50</f>
        <v>0</v>
      </c>
      <c r="CD50" s="8">
        <f>IF(F50="incut",IF(SUM(K50:Y50)&gt;0,SUM(K50:Y50),0),0)*H50</f>
        <v>0</v>
      </c>
      <c r="CE50" s="8">
        <f>IF(F50="dish",IF(SUM(K50:Y50)&gt;0,SUM(K50:Y50),0),0)*H50</f>
        <v>0</v>
      </c>
      <c r="CF50" s="8">
        <f>IF(F50="pinch",IF(SUM(K50:Y50)&gt;0,SUM(K50:Y50),0),0)*H50</f>
        <v>0</v>
      </c>
      <c r="CG50" s="8">
        <f>IF(F50="pocket",IF(SUM(K50:Y50)&gt;0,SUM(K50:Y50),0),0)*H50</f>
        <v>0</v>
      </c>
      <c r="CH50" s="8">
        <f>IF(F50="insert",IF(SUM(K50:Y50)&gt;0,SUM(K50:Y50),0),0)*H50</f>
        <v>0</v>
      </c>
      <c r="CI50" s="8">
        <f>IF(F50="feature",IF(SUM(K50:Y50)&gt;0,SUM(K50:Y50),0),0)*H50</f>
        <v>0</v>
      </c>
      <c r="CJ50" s="8">
        <f>IF(F50="scoop",IF(SUM(K50:Y50)&gt;0,SUM(K50:Y50),0),0)*H50</f>
        <v>0</v>
      </c>
      <c r="CK50" s="8">
        <f>IF(F50="positive",IF(SUM(K50:Y50)&gt;0,SUM(K50:Y50),0),0)*H50</f>
        <v>0</v>
      </c>
      <c r="CL50" s="8">
        <f>IF(F50="various",IF(SUM(K50:Y50)&gt;0,SUM(K50:Y50),0),0)*H50</f>
        <v>0</v>
      </c>
      <c r="CM50" s="8"/>
    </row>
    <row r="51" spans="63:91">
      <c r="BK51" s="8">
        <f>IF(G51="XS",IF(SUM(K51:Y51)&gt;0,SUM(K51:Y51),0),0)*H51</f>
        <v>0</v>
      </c>
      <c r="BL51" s="8">
        <f>IF(G51="S",IF(SUM(K51:Y51)&gt;0,SUM(K51:Y51),0),0)*H51</f>
        <v>0</v>
      </c>
      <c r="BM51" s="8">
        <f>IF(G51="M",IF(SUM(K51:Y51)&gt;0,SUM(K51:Y51),0),0)*H51</f>
        <v>0</v>
      </c>
      <c r="BN51" s="8">
        <f>IF(G51="L",IF(SUM(K51:Y51)&gt;0,SUM(K51:Y51),0),0)*H51</f>
        <v>0</v>
      </c>
      <c r="BO51" s="8">
        <f>IF(G51="XL",IF(SUM(K51:Y51)&gt;0,SUM(K51:Y51),0),0)*H51</f>
        <v>0</v>
      </c>
      <c r="BP51" s="8">
        <f>IF(G51="2XL",IF(SUM(K51:Y51)&gt;0,SUM(K51:Y51),0),0)*H51</f>
        <v>0</v>
      </c>
      <c r="BQ51" s="8">
        <f>IF(G51="3XL",IF(SUM(K51:Y51)&gt;0,SUM(K51:Y51),0),0)*H51</f>
        <v>0</v>
      </c>
      <c r="BR51" s="8">
        <f>IF(G51="various",IF(SUM(K51:Y51)&gt;0,SUM(K51:Y51),0),0)*H51</f>
        <v>0</v>
      </c>
      <c r="BS51" s="95"/>
      <c r="BT51" s="95">
        <f>IF(E51="",IF(SUM(K51:Y51)&gt;0,SUM(K51:Y51),0),0)*H51</f>
        <v>0</v>
      </c>
      <c r="BU51" s="95">
        <f>IF(E51="Dual tex.",IF(SUM(K51:Y51)&gt;0,SUM(K51:Y51),0),0)*H51</f>
        <v>0</v>
      </c>
      <c r="BV51" s="95"/>
      <c r="BW51" s="8">
        <f>IF(F51="sloper",IF(SUM(K51:Y51)&gt;0,SUM(K51:Y51),0),0)*H51</f>
        <v>0</v>
      </c>
      <c r="BX51" s="8">
        <f>IF(F51="footholds",IF(SUM(K51:Y51)&gt;0,SUM(K51:Y51),0),0)*H51</f>
        <v>0</v>
      </c>
      <c r="BY51" s="8">
        <f>IF(F51="micros",IF(SUM(K51:Y51)&gt;0,SUM(K51:Y51),0),0)*H51</f>
        <v>0</v>
      </c>
      <c r="BZ51" s="8">
        <f>IF(F51="jug",IF(SUM(K51:Y51)&gt;0,SUM(K51:Y51),0),0)*H51</f>
        <v>0</v>
      </c>
      <c r="CA51" s="8">
        <f>IF(F51="ledge",IF(SUM(K51:Y51)&gt;0,SUM(K51:Y51),0),0)*H51</f>
        <v>0</v>
      </c>
      <c r="CB51" s="8">
        <f>IF(F51="edge",IF(SUM(K51:Y51)&gt;0,SUM(K51:Y51),0),0)*H51</f>
        <v>0</v>
      </c>
      <c r="CC51" s="8">
        <f>IF(F51="crimp",IF(SUM(K51:Y51)&gt;0,SUM(K51:Y51),0),0)*H51</f>
        <v>0</v>
      </c>
      <c r="CD51" s="8">
        <f>IF(F51="incut",IF(SUM(K51:Y51)&gt;0,SUM(K51:Y51),0),0)*H51</f>
        <v>0</v>
      </c>
      <c r="CE51" s="8">
        <f>IF(F51="dish",IF(SUM(K51:Y51)&gt;0,SUM(K51:Y51),0),0)*H51</f>
        <v>0</v>
      </c>
      <c r="CF51" s="8">
        <f>IF(F51="pinch",IF(SUM(K51:Y51)&gt;0,SUM(K51:Y51),0),0)*H51</f>
        <v>0</v>
      </c>
      <c r="CG51" s="8">
        <f>IF(F51="pocket",IF(SUM(K51:Y51)&gt;0,SUM(K51:Y51),0),0)*H51</f>
        <v>0</v>
      </c>
      <c r="CH51" s="8">
        <f>IF(F51="insert",IF(SUM(K51:Y51)&gt;0,SUM(K51:Y51),0),0)*H51</f>
        <v>0</v>
      </c>
      <c r="CI51" s="8">
        <f>IF(F51="feature",IF(SUM(K51:Y51)&gt;0,SUM(K51:Y51),0),0)*H51</f>
        <v>0</v>
      </c>
      <c r="CJ51" s="8">
        <f>IF(F51="scoop",IF(SUM(K51:Y51)&gt;0,SUM(K51:Y51),0),0)*H51</f>
        <v>0</v>
      </c>
      <c r="CK51" s="8">
        <f>IF(F51="positive",IF(SUM(K51:Y51)&gt;0,SUM(K51:Y51),0),0)*H51</f>
        <v>0</v>
      </c>
      <c r="CL51" s="8">
        <f>IF(F51="various",IF(SUM(K51:Y51)&gt;0,SUM(K51:Y51),0),0)*H51</f>
        <v>0</v>
      </c>
      <c r="CM51" s="95"/>
    </row>
    <row r="52" spans="63:91">
      <c r="BK52" s="8">
        <f>IF(G52="XS",IF(SUM(K52:Y52)&gt;0,SUM(K52:Y52),0),0)*H52</f>
        <v>0</v>
      </c>
      <c r="BL52" s="8">
        <f>IF(G52="S",IF(SUM(K52:Y52)&gt;0,SUM(K52:Y52),0),0)*H52</f>
        <v>0</v>
      </c>
      <c r="BM52" s="8">
        <f>IF(G52="M",IF(SUM(K52:Y52)&gt;0,SUM(K52:Y52),0),0)*H52</f>
        <v>0</v>
      </c>
      <c r="BN52" s="8">
        <f>IF(G52="L",IF(SUM(K52:Y52)&gt;0,SUM(K52:Y52),0),0)*H52</f>
        <v>0</v>
      </c>
      <c r="BO52" s="8">
        <f>IF(G52="XL",IF(SUM(K52:Y52)&gt;0,SUM(K52:Y52),0),0)*H52</f>
        <v>0</v>
      </c>
      <c r="BP52" s="8">
        <f>IF(G52="2XL",IF(SUM(K52:Y52)&gt;0,SUM(K52:Y52),0),0)*H52</f>
        <v>0</v>
      </c>
      <c r="BQ52" s="8">
        <f>IF(G52="3XL",IF(SUM(K52:Y52)&gt;0,SUM(K52:Y52),0),0)*H52</f>
        <v>0</v>
      </c>
      <c r="BR52" s="8">
        <f>IF(G52="various",IF(SUM(K52:Y52)&gt;0,SUM(K52:Y52),0),0)*H52</f>
        <v>0</v>
      </c>
      <c r="BS52" s="95"/>
      <c r="BT52" s="95">
        <f>IF(E52="",IF(SUM(K52:Y52)&gt;0,SUM(K52:Y52),0),0)*H52</f>
        <v>0</v>
      </c>
      <c r="BU52" s="95">
        <f>IF(E52="Dual tex.",IF(SUM(K52:Y52)&gt;0,SUM(K52:Y52),0),0)*H52</f>
        <v>0</v>
      </c>
      <c r="BV52" s="95"/>
      <c r="BW52" s="8">
        <f>IF(F52="sloper",IF(SUM(K52:Y52)&gt;0,SUM(K52:Y52),0),0)*H52</f>
        <v>0</v>
      </c>
      <c r="BX52" s="8">
        <f>IF(F52="footholds",IF(SUM(K52:Y52)&gt;0,SUM(K52:Y52),0),0)*H52</f>
        <v>0</v>
      </c>
      <c r="BY52" s="8">
        <f>IF(F52="micros",IF(SUM(K52:Y52)&gt;0,SUM(K52:Y52),0),0)*H52</f>
        <v>0</v>
      </c>
      <c r="BZ52" s="8">
        <f>IF(F52="jug",IF(SUM(K52:Y52)&gt;0,SUM(K52:Y52),0),0)*H52</f>
        <v>0</v>
      </c>
      <c r="CA52" s="8">
        <f>IF(F52="ledge",IF(SUM(K52:Y52)&gt;0,SUM(K52:Y52),0),0)*H52</f>
        <v>0</v>
      </c>
      <c r="CB52" s="8">
        <f>IF(F52="edge",IF(SUM(K52:Y52)&gt;0,SUM(K52:Y52),0),0)*H52</f>
        <v>0</v>
      </c>
      <c r="CC52" s="8">
        <f>IF(F52="crimp",IF(SUM(K52:Y52)&gt;0,SUM(K52:Y52),0),0)*H52</f>
        <v>0</v>
      </c>
      <c r="CD52" s="8">
        <f>IF(F52="incut",IF(SUM(K52:Y52)&gt;0,SUM(K52:Y52),0),0)*H52</f>
        <v>0</v>
      </c>
      <c r="CE52" s="8">
        <f>IF(F52="dish",IF(SUM(K52:Y52)&gt;0,SUM(K52:Y52),0),0)*H52</f>
        <v>0</v>
      </c>
      <c r="CF52" s="8">
        <f>IF(F52="pinch",IF(SUM(K52:Y52)&gt;0,SUM(K52:Y52),0),0)*H52</f>
        <v>0</v>
      </c>
      <c r="CG52" s="8">
        <f>IF(F52="pocket",IF(SUM(K52:Y52)&gt;0,SUM(K52:Y52),0),0)*H52</f>
        <v>0</v>
      </c>
      <c r="CH52" s="8">
        <f>IF(F52="insert",IF(SUM(K52:Y52)&gt;0,SUM(K52:Y52),0),0)*H52</f>
        <v>0</v>
      </c>
      <c r="CI52" s="8">
        <f>IF(F52="feature",IF(SUM(K52:Y52)&gt;0,SUM(K52:Y52),0),0)*H52</f>
        <v>0</v>
      </c>
      <c r="CJ52" s="8">
        <f>IF(F52="scoop",IF(SUM(K52:Y52)&gt;0,SUM(K52:Y52),0),0)*H52</f>
        <v>0</v>
      </c>
      <c r="CK52" s="8">
        <f>IF(F52="positive",IF(SUM(K52:Y52)&gt;0,SUM(K52:Y52),0),0)*H52</f>
        <v>0</v>
      </c>
      <c r="CL52" s="8">
        <f>IF(F52="various",IF(SUM(K52:Y52)&gt;0,SUM(K52:Y52),0),0)*H52</f>
        <v>0</v>
      </c>
      <c r="CM52" s="95"/>
    </row>
    <row r="53" spans="63:91">
      <c r="BK53" s="8">
        <f>IF(G53="XS",IF(SUM(K53:Y53)&gt;0,SUM(K53:Y53),0),0)*H53</f>
        <v>0</v>
      </c>
      <c r="BL53" s="8">
        <f>IF(G53="S",IF(SUM(K53:Y53)&gt;0,SUM(K53:Y53),0),0)*H53</f>
        <v>0</v>
      </c>
      <c r="BM53" s="8">
        <f>IF(G53="M",IF(SUM(K53:Y53)&gt;0,SUM(K53:Y53),0),0)*H53</f>
        <v>0</v>
      </c>
      <c r="BN53" s="8">
        <f>IF(G53="L",IF(SUM(K53:Y53)&gt;0,SUM(K53:Y53),0),0)*H53</f>
        <v>0</v>
      </c>
      <c r="BO53" s="8">
        <f>IF(G53="XL",IF(SUM(K53:Y53)&gt;0,SUM(K53:Y53),0),0)*H53</f>
        <v>0</v>
      </c>
      <c r="BP53" s="8">
        <f>IF(G53="2XL",IF(SUM(K53:Y53)&gt;0,SUM(K53:Y53),0),0)*H53</f>
        <v>0</v>
      </c>
      <c r="BQ53" s="8">
        <f>IF(G53="3XL",IF(SUM(K53:Y53)&gt;0,SUM(K53:Y53),0),0)*H53</f>
        <v>0</v>
      </c>
      <c r="BR53" s="8">
        <f>IF(G53="various",IF(SUM(K53:Y53)&gt;0,SUM(K53:Y53),0),0)*H53</f>
        <v>0</v>
      </c>
      <c r="BS53" s="95"/>
      <c r="BT53" s="95">
        <f>IF(E53="",IF(SUM(K53:Y53)&gt;0,SUM(K53:Y53),0),0)*H53</f>
        <v>0</v>
      </c>
      <c r="BU53" s="95">
        <f>IF(E53="Dual tex.",IF(SUM(K53:Y53)&gt;0,SUM(K53:Y53),0),0)*H53</f>
        <v>0</v>
      </c>
      <c r="BV53" s="95"/>
      <c r="BW53" s="8">
        <f>IF(F53="sloper",IF(SUM(K53:Y53)&gt;0,SUM(K53:Y53),0),0)*H53</f>
        <v>0</v>
      </c>
      <c r="BX53" s="8">
        <f>IF(F53="footholds",IF(SUM(K53:Y53)&gt;0,SUM(K53:Y53),0),0)*H53</f>
        <v>0</v>
      </c>
      <c r="BY53" s="8">
        <f>IF(F53="micros",IF(SUM(K53:Y53)&gt;0,SUM(K53:Y53),0),0)*H53</f>
        <v>0</v>
      </c>
      <c r="BZ53" s="8">
        <f>IF(F53="jug",IF(SUM(K53:Y53)&gt;0,SUM(K53:Y53),0),0)*H53</f>
        <v>0</v>
      </c>
      <c r="CA53" s="8">
        <f>IF(F53="ledge",IF(SUM(K53:Y53)&gt;0,SUM(K53:Y53),0),0)*H53</f>
        <v>0</v>
      </c>
      <c r="CB53" s="8">
        <f>IF(F53="edge",IF(SUM(K53:Y53)&gt;0,SUM(K53:Y53),0),0)*H53</f>
        <v>0</v>
      </c>
      <c r="CC53" s="8">
        <f>IF(F53="crimp",IF(SUM(K53:Y53)&gt;0,SUM(K53:Y53),0),0)*H53</f>
        <v>0</v>
      </c>
      <c r="CD53" s="8">
        <f>IF(F53="incut",IF(SUM(K53:Y53)&gt;0,SUM(K53:Y53),0),0)*H53</f>
        <v>0</v>
      </c>
      <c r="CE53" s="8">
        <f>IF(F53="dish",IF(SUM(K53:Y53)&gt;0,SUM(K53:Y53),0),0)*H53</f>
        <v>0</v>
      </c>
      <c r="CF53" s="8">
        <f>IF(F53="pinch",IF(SUM(K53:Y53)&gt;0,SUM(K53:Y53),0),0)*H53</f>
        <v>0</v>
      </c>
      <c r="CG53" s="8">
        <f>IF(F53="pocket",IF(SUM(K53:Y53)&gt;0,SUM(K53:Y53),0),0)*H53</f>
        <v>0</v>
      </c>
      <c r="CH53" s="8">
        <f>IF(F53="insert",IF(SUM(K53:Y53)&gt;0,SUM(K53:Y53),0),0)*H53</f>
        <v>0</v>
      </c>
      <c r="CI53" s="8">
        <f>IF(F53="feature",IF(SUM(K53:Y53)&gt;0,SUM(K53:Y53),0),0)*H53</f>
        <v>0</v>
      </c>
      <c r="CJ53" s="8">
        <f>IF(F53="scoop",IF(SUM(K53:Y53)&gt;0,SUM(K53:Y53),0),0)*H53</f>
        <v>0</v>
      </c>
      <c r="CK53" s="8">
        <f>IF(F53="positive",IF(SUM(K53:Y53)&gt;0,SUM(K53:Y53),0),0)*H53</f>
        <v>0</v>
      </c>
      <c r="CL53" s="8">
        <f>IF(F53="various",IF(SUM(K53:Y53)&gt;0,SUM(K53:Y53),0),0)*H53</f>
        <v>0</v>
      </c>
      <c r="CM53" s="95"/>
    </row>
    <row r="54" spans="63:91">
      <c r="BK54" s="8">
        <f>IF(G54="XS",IF(SUM(K54:Y54)&gt;0,SUM(K54:Y54),0),0)*H54</f>
        <v>0</v>
      </c>
      <c r="BL54" s="8">
        <f>IF(G54="S",IF(SUM(K54:Y54)&gt;0,SUM(K54:Y54),0),0)*H54</f>
        <v>0</v>
      </c>
      <c r="BM54" s="8">
        <f>IF(G54="M",IF(SUM(K54:Y54)&gt;0,SUM(K54:Y54),0),0)*H54</f>
        <v>0</v>
      </c>
      <c r="BN54" s="8">
        <f>IF(G54="L",IF(SUM(K54:Y54)&gt;0,SUM(K54:Y54),0),0)*H54</f>
        <v>0</v>
      </c>
      <c r="BO54" s="8">
        <f>IF(G54="XL",IF(SUM(K54:Y54)&gt;0,SUM(K54:Y54),0),0)*H54</f>
        <v>0</v>
      </c>
      <c r="BP54" s="8">
        <f>IF(G54="2XL",IF(SUM(K54:Y54)&gt;0,SUM(K54:Y54),0),0)*H54</f>
        <v>0</v>
      </c>
      <c r="BQ54" s="8">
        <f>IF(G54="3XL",IF(SUM(K54:Y54)&gt;0,SUM(K54:Y54),0),0)*H54</f>
        <v>0</v>
      </c>
      <c r="BR54" s="8">
        <f>IF(G54="various",IF(SUM(K54:Y54)&gt;0,SUM(K54:Y54),0),0)*H54</f>
        <v>0</v>
      </c>
      <c r="BS54" s="95"/>
      <c r="BT54" s="95">
        <f>IF(E54="",IF(SUM(K54:Y54)&gt;0,SUM(K54:Y54),0),0)*H54</f>
        <v>0</v>
      </c>
      <c r="BU54" s="95">
        <f>IF(E54="Dual tex.",IF(SUM(K54:Y54)&gt;0,SUM(K54:Y54),0),0)*H54</f>
        <v>0</v>
      </c>
      <c r="BV54" s="95"/>
      <c r="BW54" s="8">
        <f>IF(F54="sloper",IF(SUM(K54:Y54)&gt;0,SUM(K54:Y54),0),0)*H54</f>
        <v>0</v>
      </c>
      <c r="BX54" s="8">
        <f>IF(F54="footholds",IF(SUM(K54:Y54)&gt;0,SUM(K54:Y54),0),0)*H54</f>
        <v>0</v>
      </c>
      <c r="BY54" s="8">
        <f>IF(F54="micros",IF(SUM(K54:Y54)&gt;0,SUM(K54:Y54),0),0)*H54</f>
        <v>0</v>
      </c>
      <c r="BZ54" s="8">
        <f>IF(F54="jug",IF(SUM(K54:Y54)&gt;0,SUM(K54:Y54),0),0)*H54</f>
        <v>0</v>
      </c>
      <c r="CA54" s="8">
        <f>IF(F54="ledge",IF(SUM(K54:Y54)&gt;0,SUM(K54:Y54),0),0)*H54</f>
        <v>0</v>
      </c>
      <c r="CB54" s="8">
        <f>IF(F54="edge",IF(SUM(K54:Y54)&gt;0,SUM(K54:Y54),0),0)*H54</f>
        <v>0</v>
      </c>
      <c r="CC54" s="8">
        <f>IF(F54="crimp",IF(SUM(K54:Y54)&gt;0,SUM(K54:Y54),0),0)*H54</f>
        <v>0</v>
      </c>
      <c r="CD54" s="8">
        <f>IF(F54="incut",IF(SUM(K54:Y54)&gt;0,SUM(K54:Y54),0),0)*H54</f>
        <v>0</v>
      </c>
      <c r="CE54" s="8">
        <f>IF(F54="dish",IF(SUM(K54:Y54)&gt;0,SUM(K54:Y54),0),0)*H54</f>
        <v>0</v>
      </c>
      <c r="CF54" s="8">
        <f>IF(F54="pinch",IF(SUM(K54:Y54)&gt;0,SUM(K54:Y54),0),0)*H54</f>
        <v>0</v>
      </c>
      <c r="CG54" s="8">
        <f>IF(F54="pocket",IF(SUM(K54:Y54)&gt;0,SUM(K54:Y54),0),0)*H54</f>
        <v>0</v>
      </c>
      <c r="CH54" s="8">
        <f>IF(F54="insert",IF(SUM(K54:Y54)&gt;0,SUM(K54:Y54),0),0)*H54</f>
        <v>0</v>
      </c>
      <c r="CI54" s="8">
        <f>IF(F54="feature",IF(SUM(K54:Y54)&gt;0,SUM(K54:Y54),0),0)*H54</f>
        <v>0</v>
      </c>
      <c r="CJ54" s="8">
        <f>IF(F54="scoop",IF(SUM(K54:Y54)&gt;0,SUM(K54:Y54),0),0)*H54</f>
        <v>0</v>
      </c>
      <c r="CK54" s="8">
        <f>IF(F54="positive",IF(SUM(K54:Y54)&gt;0,SUM(K54:Y54),0),0)*H54</f>
        <v>0</v>
      </c>
      <c r="CL54" s="8">
        <f>IF(F54="various",IF(SUM(K54:Y54)&gt;0,SUM(K54:Y54),0),0)*H54</f>
        <v>0</v>
      </c>
      <c r="CM54" s="95"/>
    </row>
    <row r="55" spans="63:91">
      <c r="BK55" s="8">
        <f>IF(G55="XS",IF(SUM(K55:Y55)&gt;0,SUM(K55:Y55),0),0)*H55</f>
        <v>0</v>
      </c>
      <c r="BL55" s="8">
        <f>IF(G55="S",IF(SUM(K55:Y55)&gt;0,SUM(K55:Y55),0),0)*H55</f>
        <v>0</v>
      </c>
      <c r="BM55" s="8">
        <f>IF(G55="M",IF(SUM(K55:Y55)&gt;0,SUM(K55:Y55),0),0)*H55</f>
        <v>0</v>
      </c>
      <c r="BN55" s="8">
        <f>IF(G55="L",IF(SUM(K55:Y55)&gt;0,SUM(K55:Y55),0),0)*H55</f>
        <v>0</v>
      </c>
      <c r="BO55" s="8">
        <f>IF(G55="XL",IF(SUM(K55:Y55)&gt;0,SUM(K55:Y55),0),0)*H55</f>
        <v>0</v>
      </c>
      <c r="BP55" s="8">
        <f>IF(G55="2XL",IF(SUM(K55:Y55)&gt;0,SUM(K55:Y55),0),0)*H55</f>
        <v>0</v>
      </c>
      <c r="BQ55" s="8">
        <f>IF(G55="3XL",IF(SUM(K55:Y55)&gt;0,SUM(K55:Y55),0),0)*H55</f>
        <v>0</v>
      </c>
      <c r="BR55" s="8">
        <f>IF(G55="various",IF(SUM(K55:Y55)&gt;0,SUM(K55:Y55),0),0)*H55</f>
        <v>0</v>
      </c>
      <c r="BS55" s="8"/>
      <c r="BT55" s="95">
        <f>IF(E55="",IF(SUM(K55:Y55)&gt;0,SUM(K55:Y55),0),0)*H55</f>
        <v>0</v>
      </c>
      <c r="BU55" s="95">
        <f>IF(E55="Dual tex.",IF(SUM(K55:Y55)&gt;0,SUM(K55:Y55),0),0)*H55</f>
        <v>0</v>
      </c>
      <c r="BV55" s="8"/>
      <c r="BW55" s="8">
        <f>IF(F55="sloper",IF(SUM(K55:Y55)&gt;0,SUM(K55:Y55),0),0)*H55</f>
        <v>0</v>
      </c>
      <c r="BX55" s="8">
        <f>IF(F55="footholds",IF(SUM(K55:Y55)&gt;0,SUM(K55:Y55),0),0)*H55</f>
        <v>0</v>
      </c>
      <c r="BY55" s="8">
        <f>IF(F55="micros",IF(SUM(K55:Y55)&gt;0,SUM(K55:Y55),0),0)*H55</f>
        <v>0</v>
      </c>
      <c r="BZ55" s="8">
        <f>IF(F55="jug",IF(SUM(K55:Y55)&gt;0,SUM(K55:Y55),0),0)*H55</f>
        <v>0</v>
      </c>
      <c r="CA55" s="8">
        <f>IF(F55="ledge",IF(SUM(K55:Y55)&gt;0,SUM(K55:Y55),0),0)*H55</f>
        <v>0</v>
      </c>
      <c r="CB55" s="8">
        <f>IF(F55="edge",IF(SUM(K55:Y55)&gt;0,SUM(K55:Y55),0),0)*H55</f>
        <v>0</v>
      </c>
      <c r="CC55" s="8">
        <f>IF(F55="crimp",IF(SUM(K55:Y55)&gt;0,SUM(K55:Y55),0),0)*H55</f>
        <v>0</v>
      </c>
      <c r="CD55" s="8">
        <f>IF(F55="incut",IF(SUM(K55:Y55)&gt;0,SUM(K55:Y55),0),0)*H55</f>
        <v>0</v>
      </c>
      <c r="CE55" s="8">
        <f>IF(F55="dish",IF(SUM(K55:Y55)&gt;0,SUM(K55:Y55),0),0)*H55</f>
        <v>0</v>
      </c>
      <c r="CF55" s="8">
        <f>IF(F55="pinch",IF(SUM(K55:Y55)&gt;0,SUM(K55:Y55),0),0)*H55</f>
        <v>0</v>
      </c>
      <c r="CG55" s="8">
        <f>IF(F55="pocket",IF(SUM(K55:Y55)&gt;0,SUM(K55:Y55),0),0)*H55</f>
        <v>0</v>
      </c>
      <c r="CH55" s="8">
        <f>IF(F55="insert",IF(SUM(K55:Y55)&gt;0,SUM(K55:Y55),0),0)*H55</f>
        <v>0</v>
      </c>
      <c r="CI55" s="8">
        <f>IF(F55="feature",IF(SUM(K55:Y55)&gt;0,SUM(K55:Y55),0),0)*H55</f>
        <v>0</v>
      </c>
      <c r="CJ55" s="8">
        <f>IF(F55="scoop",IF(SUM(K55:Y55)&gt;0,SUM(K55:Y55),0),0)*H55</f>
        <v>0</v>
      </c>
      <c r="CK55" s="8">
        <f>IF(F55="positive",IF(SUM(K55:Y55)&gt;0,SUM(K55:Y55),0),0)*H55</f>
        <v>0</v>
      </c>
      <c r="CL55" s="8">
        <f>IF(F55="various",IF(SUM(K55:Y55)&gt;0,SUM(K55:Y55),0),0)*H55</f>
        <v>0</v>
      </c>
      <c r="CM55" s="8"/>
    </row>
    <row r="56" spans="63:91">
      <c r="BK56" s="8">
        <f>IF(G56="XS",IF(SUM(K56:Y56)&gt;0,SUM(K56:Y56),0),0)*H56</f>
        <v>0</v>
      </c>
      <c r="BL56" s="8">
        <f>IF(G56="S",IF(SUM(K56:Y56)&gt;0,SUM(K56:Y56),0),0)*H56</f>
        <v>0</v>
      </c>
      <c r="BM56" s="8">
        <f>IF(G56="M",IF(SUM(K56:Y56)&gt;0,SUM(K56:Y56),0),0)*H56</f>
        <v>0</v>
      </c>
      <c r="BN56" s="8">
        <f>IF(G56="L",IF(SUM(K56:Y56)&gt;0,SUM(K56:Y56),0),0)*H56</f>
        <v>0</v>
      </c>
      <c r="BO56" s="8">
        <f>IF(G56="XL",IF(SUM(K56:Y56)&gt;0,SUM(K56:Y56),0),0)*H56</f>
        <v>0</v>
      </c>
      <c r="BP56" s="8">
        <f>IF(G56="2XL",IF(SUM(K56:Y56)&gt;0,SUM(K56:Y56),0),0)*H56</f>
        <v>0</v>
      </c>
      <c r="BQ56" s="8">
        <f>IF(G56="3XL",IF(SUM(K56:Y56)&gt;0,SUM(K56:Y56),0),0)*H56</f>
        <v>0</v>
      </c>
      <c r="BR56" s="8">
        <f>IF(G56="various",IF(SUM(K56:Y56)&gt;0,SUM(K56:Y56),0),0)*H56</f>
        <v>0</v>
      </c>
      <c r="BS56" s="8"/>
      <c r="BT56" s="95">
        <f>IF(E56="",IF(SUM(K56:Y56)&gt;0,SUM(K56:Y56),0),0)*H56</f>
        <v>0</v>
      </c>
      <c r="BU56" s="95">
        <f>IF(E56="Dual tex.",IF(SUM(K56:Y56)&gt;0,SUM(K56:Y56),0),0)*H56</f>
        <v>0</v>
      </c>
      <c r="BV56" s="8"/>
      <c r="BW56" s="8">
        <f>IF(F56="sloper",IF(SUM(K56:Y56)&gt;0,SUM(K56:Y56),0),0)*H56</f>
        <v>0</v>
      </c>
      <c r="BX56" s="8">
        <f>IF(F56="footholds",IF(SUM(K56:Y56)&gt;0,SUM(K56:Y56),0),0)*H56</f>
        <v>0</v>
      </c>
      <c r="BY56" s="8">
        <f>IF(F56="micros",IF(SUM(K56:Y56)&gt;0,SUM(K56:Y56),0),0)*H56</f>
        <v>0</v>
      </c>
      <c r="BZ56" s="8">
        <f>IF(F56="jug",IF(SUM(K56:Y56)&gt;0,SUM(K56:Y56),0),0)*H56</f>
        <v>0</v>
      </c>
      <c r="CA56" s="8">
        <f>IF(F56="ledge",IF(SUM(K56:Y56)&gt;0,SUM(K56:Y56),0),0)*H56</f>
        <v>0</v>
      </c>
      <c r="CB56" s="8">
        <f>IF(F56="edge",IF(SUM(K56:Y56)&gt;0,SUM(K56:Y56),0),0)*H56</f>
        <v>0</v>
      </c>
      <c r="CC56" s="8">
        <f>IF(F56="crimp",IF(SUM(K56:Y56)&gt;0,SUM(K56:Y56),0),0)*H56</f>
        <v>0</v>
      </c>
      <c r="CD56" s="8">
        <f>IF(F56="incut",IF(SUM(K56:Y56)&gt;0,SUM(K56:Y56),0),0)*H56</f>
        <v>0</v>
      </c>
      <c r="CE56" s="8">
        <f>IF(F56="dish",IF(SUM(K56:Y56)&gt;0,SUM(K56:Y56),0),0)*H56</f>
        <v>0</v>
      </c>
      <c r="CF56" s="8">
        <f>IF(F56="pinch",IF(SUM(K56:Y56)&gt;0,SUM(K56:Y56),0),0)*H56</f>
        <v>0</v>
      </c>
      <c r="CG56" s="8">
        <f>IF(F56="pocket",IF(SUM(K56:Y56)&gt;0,SUM(K56:Y56),0),0)*H56</f>
        <v>0</v>
      </c>
      <c r="CH56" s="8">
        <f>IF(F56="insert",IF(SUM(K56:Y56)&gt;0,SUM(K56:Y56),0),0)*H56</f>
        <v>0</v>
      </c>
      <c r="CI56" s="8">
        <f>IF(F56="feature",IF(SUM(K56:Y56)&gt;0,SUM(K56:Y56),0),0)*H56</f>
        <v>0</v>
      </c>
      <c r="CJ56" s="8">
        <f>IF(F56="scoop",IF(SUM(K56:Y56)&gt;0,SUM(K56:Y56),0),0)*H56</f>
        <v>0</v>
      </c>
      <c r="CK56" s="8">
        <f>IF(F56="positive",IF(SUM(K56:Y56)&gt;0,SUM(K56:Y56),0),0)*H56</f>
        <v>0</v>
      </c>
      <c r="CL56" s="8">
        <f>IF(F56="various",IF(SUM(K56:Y56)&gt;0,SUM(K56:Y56),0),0)*H56</f>
        <v>0</v>
      </c>
      <c r="CM56" s="8"/>
    </row>
    <row r="57" spans="63:91">
      <c r="BK57" s="8">
        <f>IF(G57="XS",IF(SUM(K57:Y57)&gt;0,SUM(K57:Y57),0),0)*H57</f>
        <v>0</v>
      </c>
      <c r="BL57" s="8">
        <f>IF(G57="S",IF(SUM(K57:Y57)&gt;0,SUM(K57:Y57),0),0)*H57</f>
        <v>0</v>
      </c>
      <c r="BM57" s="8">
        <f>IF(G57="M",IF(SUM(K57:Y57)&gt;0,SUM(K57:Y57),0),0)*H57</f>
        <v>0</v>
      </c>
      <c r="BN57" s="8">
        <f>IF(G57="L",IF(SUM(K57:Y57)&gt;0,SUM(K57:Y57),0),0)*H57</f>
        <v>0</v>
      </c>
      <c r="BO57" s="8">
        <f>IF(G57="XL",IF(SUM(K57:Y57)&gt;0,SUM(K57:Y57),0),0)*H57</f>
        <v>0</v>
      </c>
      <c r="BP57" s="8">
        <f>IF(G57="2XL",IF(SUM(K57:Y57)&gt;0,SUM(K57:Y57),0),0)*H57</f>
        <v>0</v>
      </c>
      <c r="BQ57" s="8">
        <f>IF(G57="3XL",IF(SUM(K57:Y57)&gt;0,SUM(K57:Y57),0),0)*H57</f>
        <v>0</v>
      </c>
      <c r="BR57" s="8">
        <f>IF(G57="various",IF(SUM(K57:Y57)&gt;0,SUM(K57:Y57),0),0)*H57</f>
        <v>0</v>
      </c>
      <c r="BS57" s="95"/>
      <c r="BT57" s="95">
        <f>IF(E57="",IF(SUM(K57:Y57)&gt;0,SUM(K57:Y57),0),0)*H57</f>
        <v>0</v>
      </c>
      <c r="BU57" s="95">
        <f>IF(E57="Dual tex.",IF(SUM(K57:Y57)&gt;0,SUM(K57:Y57),0),0)*H57</f>
        <v>0</v>
      </c>
      <c r="BV57" s="95"/>
      <c r="BW57" s="8">
        <f>IF(F57="sloper",IF(SUM(K57:Y57)&gt;0,SUM(K57:Y57),0),0)*H57</f>
        <v>0</v>
      </c>
      <c r="BX57" s="8">
        <f>IF(F57="footholds",IF(SUM(K57:Y57)&gt;0,SUM(K57:Y57),0),0)*H57</f>
        <v>0</v>
      </c>
      <c r="BY57" s="8">
        <f>IF(F57="micros",IF(SUM(K57:Y57)&gt;0,SUM(K57:Y57),0),0)*H57</f>
        <v>0</v>
      </c>
      <c r="BZ57" s="8">
        <f>IF(F57="jug",IF(SUM(K57:Y57)&gt;0,SUM(K57:Y57),0),0)*H57</f>
        <v>0</v>
      </c>
      <c r="CA57" s="8">
        <f>IF(F57="ledge",IF(SUM(K57:Y57)&gt;0,SUM(K57:Y57),0),0)*H57</f>
        <v>0</v>
      </c>
      <c r="CB57" s="8">
        <f>IF(F57="edge",IF(SUM(K57:Y57)&gt;0,SUM(K57:Y57),0),0)*H57</f>
        <v>0</v>
      </c>
      <c r="CC57" s="8">
        <f>IF(F57="crimp",IF(SUM(K57:Y57)&gt;0,SUM(K57:Y57),0),0)*H57</f>
        <v>0</v>
      </c>
      <c r="CD57" s="8">
        <f>IF(F57="incut",IF(SUM(K57:Y57)&gt;0,SUM(K57:Y57),0),0)*H57</f>
        <v>0</v>
      </c>
      <c r="CE57" s="8">
        <f>IF(F57="dish",IF(SUM(K57:Y57)&gt;0,SUM(K57:Y57),0),0)*H57</f>
        <v>0</v>
      </c>
      <c r="CF57" s="8">
        <f>IF(F57="pinch",IF(SUM(K57:Y57)&gt;0,SUM(K57:Y57),0),0)*H57</f>
        <v>0</v>
      </c>
      <c r="CG57" s="8">
        <f>IF(F57="pocket",IF(SUM(K57:Y57)&gt;0,SUM(K57:Y57),0),0)*H57</f>
        <v>0</v>
      </c>
      <c r="CH57" s="8">
        <f>IF(F57="insert",IF(SUM(K57:Y57)&gt;0,SUM(K57:Y57),0),0)*H57</f>
        <v>0</v>
      </c>
      <c r="CI57" s="8">
        <f>IF(F57="feature",IF(SUM(K57:Y57)&gt;0,SUM(K57:Y57),0),0)*H57</f>
        <v>0</v>
      </c>
      <c r="CJ57" s="8">
        <f>IF(F57="scoop",IF(SUM(K57:Y57)&gt;0,SUM(K57:Y57),0),0)*H57</f>
        <v>0</v>
      </c>
      <c r="CK57" s="8">
        <f>IF(F57="positive",IF(SUM(K57:Y57)&gt;0,SUM(K57:Y57),0),0)*H57</f>
        <v>0</v>
      </c>
      <c r="CL57" s="8">
        <f>IF(F57="various",IF(SUM(K57:Y57)&gt;0,SUM(K57:Y57),0),0)*H57</f>
        <v>0</v>
      </c>
      <c r="CM57" s="95"/>
    </row>
    <row r="58" spans="63:91">
      <c r="BK58" s="8">
        <f>IF(G58="XS",IF(SUM(K58:Y58)&gt;0,SUM(K58:Y58),0),0)*H58</f>
        <v>0</v>
      </c>
      <c r="BL58" s="8">
        <f>IF(G58="S",IF(SUM(K58:Y58)&gt;0,SUM(K58:Y58),0),0)*H58</f>
        <v>0</v>
      </c>
      <c r="BM58" s="8">
        <f>IF(G58="M",IF(SUM(K58:Y58)&gt;0,SUM(K58:Y58),0),0)*H58</f>
        <v>0</v>
      </c>
      <c r="BN58" s="8">
        <f>IF(G58="L",IF(SUM(K58:Y58)&gt;0,SUM(K58:Y58),0),0)*H58</f>
        <v>0</v>
      </c>
      <c r="BO58" s="8">
        <f>IF(G58="XL",IF(SUM(K58:Y58)&gt;0,SUM(K58:Y58),0),0)*H58</f>
        <v>0</v>
      </c>
      <c r="BP58" s="8">
        <f>IF(G58="2XL",IF(SUM(K58:Y58)&gt;0,SUM(K58:Y58),0),0)*H58</f>
        <v>0</v>
      </c>
      <c r="BQ58" s="8">
        <f>IF(G58="3XL",IF(SUM(K58:Y58)&gt;0,SUM(K58:Y58),0),0)*H58</f>
        <v>0</v>
      </c>
      <c r="BR58" s="8">
        <f>IF(G58="various",IF(SUM(K58:Y58)&gt;0,SUM(K58:Y58),0),0)*H58</f>
        <v>0</v>
      </c>
      <c r="BS58" s="95"/>
      <c r="BT58" s="95">
        <f>IF(E58="",IF(SUM(K58:Y58)&gt;0,SUM(K58:Y58),0),0)*H58</f>
        <v>0</v>
      </c>
      <c r="BU58" s="95">
        <f>IF(E58="Dual tex.",IF(SUM(K58:Y58)&gt;0,SUM(K58:Y58),0),0)*H58</f>
        <v>0</v>
      </c>
      <c r="BV58" s="95"/>
      <c r="BW58" s="8">
        <f>IF(B58="sloper",IF(SUM(H58:Z58)&gt;0,SUM(H58:Z58),0),0)*E58</f>
        <v>0</v>
      </c>
      <c r="BX58" s="8">
        <f>IF(B58="footholds",IF(SUM(H58:Z58)&gt;0,SUM(H58:Z58),0),0)*E58</f>
        <v>0</v>
      </c>
      <c r="BY58" s="8">
        <f>IF(B58="micros",IF(SUM(H58:Z58)&gt;0,SUM(H58:Z58),0),0)*E58</f>
        <v>0</v>
      </c>
      <c r="BZ58" s="8">
        <f>IF(B58="jug",IF(SUM(H58:Z58)&gt;0,SUM(H58:Z58),0),0)*E58</f>
        <v>0</v>
      </c>
      <c r="CA58" s="8">
        <f>IF(B58="ledge",IF(SUM(H58:Z58)&gt;0,SUM(H58:Z58),0),0)*E58</f>
        <v>0</v>
      </c>
      <c r="CB58" s="8">
        <f>IF(B58="edge",IF(SUM(H58:Z58)&gt;0,SUM(H58:Z58),0),0)*E58</f>
        <v>0</v>
      </c>
      <c r="CC58" s="8">
        <f>IF(B58="crimp",IF(SUM(H58:Z58)&gt;0,SUM(H58:Z58),0),0)*E58</f>
        <v>0</v>
      </c>
      <c r="CD58" s="8">
        <f>IF(B58="incut",IF(SUM(H58:Z58)&gt;0,SUM(H58:Z58),0),0)*E58</f>
        <v>0</v>
      </c>
      <c r="CE58" s="8">
        <f>IF(B58="dish",IF(SUM(H58:Z58)&gt;0,SUM(H58:Z58),0),0)*E58</f>
        <v>0</v>
      </c>
      <c r="CF58" s="8">
        <f>IF(B58="pinch",IF(SUM(H58:Z58)&gt;0,SUM(H58:Z58),0),0)*E58</f>
        <v>0</v>
      </c>
      <c r="CG58" s="8">
        <f>IF(B58="pocket",IF(SUM(H58:Z58)&gt;0,SUM(H58:Z58),0),0)*E58</f>
        <v>0</v>
      </c>
      <c r="CH58" s="8">
        <f>IF(B58="insert",IF(SUM(H58:Z58)&gt;0,SUM(H58:Z58),0),0)*E58</f>
        <v>0</v>
      </c>
      <c r="CI58" s="8">
        <f>IF(B58="feature",IF(SUM(H58:Z58)&gt;0,SUM(H58:Z58),0),0)*E58</f>
        <v>0</v>
      </c>
      <c r="CJ58" s="8">
        <f>IF(B58="scoop",IF(SUM(H58:Z58)&gt;0,SUM(H58:Z58),0),0)*E58</f>
        <v>0</v>
      </c>
      <c r="CK58" s="8">
        <f>IF(B58="positive",IF(SUM(H58:Z58)&gt;0,SUM(H58:Z58),0),0)*E58</f>
        <v>0</v>
      </c>
      <c r="CL58" s="8">
        <f>IF(B58="various",IF(SUM(H58:Z58)&gt;0,SUM(H58:Z58),0),0)*E58</f>
        <v>0</v>
      </c>
      <c r="CM58" s="95"/>
    </row>
  </sheetData>
  <sheetProtection algorithmName="SHA-512" hashValue="5Yx2MoDAmU9XE49iW9+J1W+jmqYiSvpK05Vkz04l6HQbwFbzuyk0J8OhSOXFLA5sQJovJXeD8wwuuFvq+HM5bA==" saltValue="peGuSqyOljc97g3+3QtOcg==" spinCount="100000" sheet="1" autoFilter="0"/>
  <autoFilter ref="AA8:AB35" xr:uid="{00000000-0009-0000-0000-000003000000}"/>
  <mergeCells count="7">
    <mergeCell ref="B2:C5"/>
    <mergeCell ref="CN17:CN18"/>
    <mergeCell ref="L1:M1"/>
    <mergeCell ref="L2:M2"/>
    <mergeCell ref="L3:M3"/>
    <mergeCell ref="CM3:CM5"/>
    <mergeCell ref="D11:J11"/>
  </mergeCells>
  <conditionalFormatting sqref="K12:K13">
    <cfRule type="notContainsBlanks" dxfId="28" priority="6">
      <formula>LEN(TRIM(K12))&gt;0</formula>
    </cfRule>
  </conditionalFormatting>
  <conditionalFormatting sqref="K15:K35">
    <cfRule type="notContainsBlanks" dxfId="27" priority="45">
      <formula>LEN(TRIM(K15))&gt;0</formula>
    </cfRule>
  </conditionalFormatting>
  <conditionalFormatting sqref="L12:L13">
    <cfRule type="notContainsBlanks" dxfId="26" priority="8">
      <formula>LEN(TRIM(L12))&gt;0</formula>
    </cfRule>
  </conditionalFormatting>
  <conditionalFormatting sqref="L15:L35">
    <cfRule type="notContainsBlanks" dxfId="25" priority="47">
      <formula>LEN(TRIM(L15))&gt;0</formula>
    </cfRule>
  </conditionalFormatting>
  <conditionalFormatting sqref="M12:M13">
    <cfRule type="notContainsBlanks" dxfId="24" priority="9">
      <formula>LEN(TRIM(M12))&gt;0</formula>
    </cfRule>
  </conditionalFormatting>
  <conditionalFormatting sqref="M15:M35">
    <cfRule type="notContainsBlanks" dxfId="23" priority="48">
      <formula>LEN(TRIM(M15))&gt;0</formula>
    </cfRule>
  </conditionalFormatting>
  <conditionalFormatting sqref="N12:N13">
    <cfRule type="notContainsBlanks" dxfId="22" priority="10">
      <formula>LEN(TRIM(N12))&gt;0</formula>
    </cfRule>
  </conditionalFormatting>
  <conditionalFormatting sqref="N15:N35">
    <cfRule type="notContainsBlanks" dxfId="21" priority="49">
      <formula>LEN(TRIM(N15))&gt;0</formula>
    </cfRule>
  </conditionalFormatting>
  <conditionalFormatting sqref="O12:O13">
    <cfRule type="notContainsBlanks" dxfId="20" priority="11">
      <formula>LEN(TRIM(O12))&gt;0</formula>
    </cfRule>
  </conditionalFormatting>
  <conditionalFormatting sqref="O15:O35">
    <cfRule type="notContainsBlanks" dxfId="19" priority="50">
      <formula>LEN(TRIM(O15))&gt;0</formula>
    </cfRule>
  </conditionalFormatting>
  <conditionalFormatting sqref="P12:P13 P15:P35">
    <cfRule type="notContainsBlanks" dxfId="18" priority="1">
      <formula>LEN(TRIM(P12))&gt;0</formula>
    </cfRule>
  </conditionalFormatting>
  <conditionalFormatting sqref="P12:Q13">
    <cfRule type="notContainsBlanks" dxfId="17" priority="15">
      <formula>LEN(TRIM(P12))&gt;0</formula>
    </cfRule>
  </conditionalFormatting>
  <conditionalFormatting sqref="P15:Q35">
    <cfRule type="notContainsBlanks" dxfId="16" priority="59">
      <formula>LEN(TRIM(P15))&gt;0</formula>
    </cfRule>
  </conditionalFormatting>
  <conditionalFormatting sqref="R12:R13">
    <cfRule type="notContainsBlanks" dxfId="15" priority="4">
      <formula>LEN(TRIM(R12))&gt;0</formula>
    </cfRule>
  </conditionalFormatting>
  <conditionalFormatting sqref="R15:R35">
    <cfRule type="notContainsBlanks" dxfId="14" priority="43">
      <formula>LEN(TRIM(R15))&gt;0</formula>
    </cfRule>
  </conditionalFormatting>
  <conditionalFormatting sqref="S12:S13">
    <cfRule type="notContainsBlanks" dxfId="13" priority="3">
      <formula>LEN(TRIM(S12))&gt;0</formula>
    </cfRule>
  </conditionalFormatting>
  <conditionalFormatting sqref="S15:S35">
    <cfRule type="notContainsBlanks" dxfId="12" priority="42">
      <formula>LEN(TRIM(S15))&gt;0</formula>
    </cfRule>
  </conditionalFormatting>
  <conditionalFormatting sqref="T12:T13">
    <cfRule type="notContainsBlanks" dxfId="11" priority="2">
      <formula>LEN(TRIM(T12))&gt;0</formula>
    </cfRule>
  </conditionalFormatting>
  <conditionalFormatting sqref="T15:T35">
    <cfRule type="notContainsBlanks" dxfId="10" priority="41">
      <formula>LEN(TRIM(T15))&gt;0</formula>
    </cfRule>
  </conditionalFormatting>
  <conditionalFormatting sqref="T12:U13">
    <cfRule type="notContainsBlanks" dxfId="9" priority="14">
      <formula>LEN(TRIM(T12))&gt;0</formula>
    </cfRule>
  </conditionalFormatting>
  <conditionalFormatting sqref="T15:U35">
    <cfRule type="notContainsBlanks" dxfId="8" priority="58">
      <formula>LEN(TRIM(T15))&gt;0</formula>
    </cfRule>
  </conditionalFormatting>
  <conditionalFormatting sqref="V12:V13">
    <cfRule type="notContainsBlanks" dxfId="7" priority="12">
      <formula>LEN(TRIM(V12))&gt;0</formula>
    </cfRule>
  </conditionalFormatting>
  <conditionalFormatting sqref="V15:V35">
    <cfRule type="notContainsBlanks" dxfId="6" priority="53">
      <formula>LEN(TRIM(V15))&gt;0</formula>
    </cfRule>
  </conditionalFormatting>
  <conditionalFormatting sqref="W12:W13">
    <cfRule type="notContainsBlanks" dxfId="5" priority="7">
      <formula>LEN(TRIM(W12))&gt;0</formula>
    </cfRule>
  </conditionalFormatting>
  <conditionalFormatting sqref="W15:W35">
    <cfRule type="notContainsBlanks" dxfId="4" priority="46">
      <formula>LEN(TRIM(W15))&gt;0</formula>
    </cfRule>
  </conditionalFormatting>
  <conditionalFormatting sqref="X12:X13">
    <cfRule type="notContainsBlanks" dxfId="3" priority="5">
      <formula>LEN(TRIM(X12))&gt;0</formula>
    </cfRule>
  </conditionalFormatting>
  <conditionalFormatting sqref="X15:X35">
    <cfRule type="notContainsBlanks" dxfId="2" priority="44">
      <formula>LEN(TRIM(X15))&gt;0</formula>
    </cfRule>
  </conditionalFormatting>
  <conditionalFormatting sqref="Y12:Y13">
    <cfRule type="notContainsBlanks" dxfId="1" priority="13">
      <formula>LEN(TRIM(Y12))&gt;0</formula>
    </cfRule>
  </conditionalFormatting>
  <conditionalFormatting sqref="Y15:Y35">
    <cfRule type="notContainsBlanks" dxfId="0" priority="54">
      <formula>LEN(TRIM(Y15))&gt;0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1"/>
  <sheetViews>
    <sheetView showGridLines="0" zoomScaleNormal="100" workbookViewId="0">
      <selection activeCell="W26" sqref="W26"/>
    </sheetView>
  </sheetViews>
  <sheetFormatPr defaultColWidth="12.25" defaultRowHeight="23.25" customHeight="1"/>
  <cols>
    <col min="1" max="1" width="10" style="58" customWidth="1"/>
    <col min="2" max="2" width="3.75" style="58" customWidth="1"/>
    <col min="3" max="4" width="5.75" style="56" customWidth="1"/>
    <col min="5" max="9" width="5.75" style="55" customWidth="1"/>
    <col min="10" max="10" width="6.875" style="55" customWidth="1"/>
    <col min="11" max="11" width="6.5" style="55" customWidth="1"/>
    <col min="12" max="17" width="5.75" style="55" customWidth="1"/>
    <col min="18" max="18" width="6.625" style="55" customWidth="1"/>
    <col min="19" max="19" width="7.75" style="55" customWidth="1"/>
    <col min="20" max="20" width="7.125" style="56" customWidth="1"/>
    <col min="21" max="21" width="3.75" style="56" customWidth="1"/>
    <col min="22" max="16384" width="12.25" style="56"/>
  </cols>
  <sheetData>
    <row r="1" spans="1:20" ht="29.25" customHeight="1">
      <c r="A1" s="487" t="s">
        <v>234</v>
      </c>
      <c r="B1" s="487"/>
      <c r="C1" s="487"/>
      <c r="D1" s="487"/>
      <c r="E1" s="487"/>
      <c r="F1" s="487"/>
      <c r="H1" s="195" t="s">
        <v>17</v>
      </c>
      <c r="I1" s="195"/>
      <c r="J1" s="195"/>
      <c r="K1" s="195"/>
      <c r="L1" s="195"/>
      <c r="M1" s="195"/>
      <c r="N1" s="116" t="s">
        <v>4</v>
      </c>
    </row>
    <row r="2" spans="1:20" ht="21" customHeight="1">
      <c r="A2" s="487"/>
      <c r="B2" s="487"/>
      <c r="C2" s="487"/>
      <c r="D2" s="487"/>
      <c r="E2" s="487"/>
      <c r="F2" s="487"/>
      <c r="G2" s="56"/>
      <c r="H2" s="486">
        <f>SUM(R9:R31)</f>
        <v>0</v>
      </c>
      <c r="I2" s="486"/>
      <c r="J2" s="486"/>
      <c r="K2" s="486"/>
      <c r="L2" s="486"/>
      <c r="M2" s="389"/>
      <c r="N2" s="478">
        <f>'GOOD PE'!L3</f>
        <v>0</v>
      </c>
      <c r="O2" s="478"/>
      <c r="P2" s="478"/>
      <c r="Q2" s="478"/>
      <c r="R2" s="478"/>
    </row>
    <row r="3" spans="1:20" ht="6.6" customHeight="1">
      <c r="A3" s="101"/>
      <c r="B3" s="101"/>
      <c r="C3" s="101"/>
      <c r="D3" s="101"/>
      <c r="E3" s="66"/>
      <c r="F3" s="67"/>
      <c r="G3" s="68"/>
      <c r="H3" s="115"/>
      <c r="I3" s="115"/>
      <c r="J3" s="115"/>
      <c r="K3" s="115"/>
      <c r="L3" s="115"/>
      <c r="M3" s="115"/>
      <c r="N3" s="104"/>
      <c r="O3" s="104"/>
      <c r="P3" s="104"/>
      <c r="Q3" s="104"/>
      <c r="R3" s="104"/>
    </row>
    <row r="4" spans="1:20" ht="17.45" customHeight="1">
      <c r="A4" s="479" t="s">
        <v>63</v>
      </c>
      <c r="B4" s="479"/>
      <c r="C4" s="479"/>
      <c r="O4" s="480" t="s">
        <v>235</v>
      </c>
      <c r="P4" s="480"/>
      <c r="Q4" s="480"/>
      <c r="R4" s="480"/>
      <c r="S4" s="480"/>
      <c r="T4" s="480"/>
    </row>
    <row r="5" spans="1:20" ht="55.5" customHeight="1">
      <c r="A5" s="483"/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5"/>
      <c r="O5" s="481"/>
      <c r="P5" s="481"/>
      <c r="Q5" s="481"/>
      <c r="R5" s="481"/>
      <c r="S5" s="481"/>
      <c r="T5" s="482"/>
    </row>
    <row r="6" spans="1:20" customFormat="1" ht="24" customHeight="1" thickBot="1">
      <c r="A6" s="57"/>
      <c r="B6" s="57"/>
      <c r="R6" s="55"/>
      <c r="S6" s="55"/>
      <c r="T6" s="56"/>
    </row>
    <row r="7" spans="1:20" ht="76.5" customHeight="1">
      <c r="A7" s="105" t="s">
        <v>14</v>
      </c>
      <c r="B7" s="476" t="s">
        <v>89</v>
      </c>
      <c r="C7" s="384" t="s">
        <v>1</v>
      </c>
      <c r="D7" s="383" t="s">
        <v>2</v>
      </c>
      <c r="E7" s="383" t="s">
        <v>9</v>
      </c>
      <c r="F7" s="383" t="s">
        <v>25</v>
      </c>
      <c r="G7" s="383" t="s">
        <v>3</v>
      </c>
      <c r="H7" s="385" t="s">
        <v>196</v>
      </c>
      <c r="I7" s="385" t="s">
        <v>449</v>
      </c>
      <c r="J7" s="385" t="s">
        <v>450</v>
      </c>
      <c r="K7" s="385" t="s">
        <v>451</v>
      </c>
      <c r="L7" s="383" t="s">
        <v>12</v>
      </c>
      <c r="M7" s="383" t="s">
        <v>452</v>
      </c>
      <c r="N7" s="383" t="s">
        <v>15</v>
      </c>
      <c r="O7" s="383" t="s">
        <v>62</v>
      </c>
      <c r="P7" s="385" t="s">
        <v>459</v>
      </c>
      <c r="Q7" s="383" t="s">
        <v>130</v>
      </c>
      <c r="R7" s="108" t="s">
        <v>16</v>
      </c>
      <c r="S7" s="196" t="s">
        <v>67</v>
      </c>
      <c r="T7" s="109" t="s">
        <v>68</v>
      </c>
    </row>
    <row r="8" spans="1:20" ht="25.5" customHeight="1" thickBot="1">
      <c r="A8" s="106" t="s">
        <v>131</v>
      </c>
      <c r="B8" s="477"/>
      <c r="C8" s="112">
        <f t="shared" ref="C8:Q8" si="0">SUM(C9:C33)</f>
        <v>0</v>
      </c>
      <c r="D8" s="113">
        <f t="shared" si="0"/>
        <v>0</v>
      </c>
      <c r="E8" s="113">
        <f t="shared" si="0"/>
        <v>0</v>
      </c>
      <c r="F8" s="113">
        <f t="shared" si="0"/>
        <v>0</v>
      </c>
      <c r="G8" s="113">
        <f t="shared" si="0"/>
        <v>0</v>
      </c>
      <c r="H8" s="113">
        <f>SUM(H9:H33)</f>
        <v>0</v>
      </c>
      <c r="I8" s="113">
        <f t="shared" ref="I8:P8" si="1">SUM(I9:I33)</f>
        <v>0</v>
      </c>
      <c r="J8" s="113">
        <f t="shared" si="1"/>
        <v>0</v>
      </c>
      <c r="K8" s="113">
        <f t="shared" si="1"/>
        <v>0</v>
      </c>
      <c r="L8" s="113">
        <f t="shared" si="1"/>
        <v>0</v>
      </c>
      <c r="M8" s="113">
        <f t="shared" si="1"/>
        <v>0</v>
      </c>
      <c r="N8" s="113">
        <f t="shared" si="1"/>
        <v>0</v>
      </c>
      <c r="O8" s="113">
        <f t="shared" si="1"/>
        <v>0</v>
      </c>
      <c r="P8" s="113">
        <f t="shared" si="1"/>
        <v>0</v>
      </c>
      <c r="Q8" s="114">
        <f t="shared" si="0"/>
        <v>0</v>
      </c>
      <c r="R8" s="107">
        <f>SUM(R9:R31)</f>
        <v>0</v>
      </c>
      <c r="S8" s="107">
        <f>SUM(S9:S31)</f>
        <v>0</v>
      </c>
      <c r="T8" s="107">
        <f t="shared" ref="T8" si="2">SUM(T9:T31)</f>
        <v>0</v>
      </c>
    </row>
    <row r="9" spans="1:20" ht="23.25" customHeight="1" thickBot="1">
      <c r="A9" s="117" t="str">
        <f>'GOOD PE'!D15</f>
        <v>G-1PE</v>
      </c>
      <c r="B9" s="110">
        <f>'GOOD PE'!H15</f>
        <v>9</v>
      </c>
      <c r="C9" s="111" t="str">
        <f>IF('GOOD PE'!K15=0," ",'GOOD PE'!K15)</f>
        <v xml:space="preserve"> </v>
      </c>
      <c r="D9" s="89" t="str">
        <f>IF('GOOD PE'!L15=0," ",'GOOD PE'!L15)</f>
        <v xml:space="preserve"> </v>
      </c>
      <c r="E9" s="89" t="str">
        <f>IF('GOOD PE'!M15=0," ",'GOOD PE'!M15)</f>
        <v xml:space="preserve"> </v>
      </c>
      <c r="F9" s="89" t="str">
        <f>IF('GOOD PE'!N15=0," ",'GOOD PE'!N15)</f>
        <v xml:space="preserve"> </v>
      </c>
      <c r="G9" s="89" t="str">
        <f>IF('GOOD PE'!O15=0," ",'GOOD PE'!O15)</f>
        <v xml:space="preserve"> </v>
      </c>
      <c r="H9" s="89" t="str">
        <f>IF('GOOD PE'!P15=0," ",'GOOD PE'!P15)</f>
        <v xml:space="preserve"> </v>
      </c>
      <c r="I9" s="89" t="str">
        <f>IF('GOOD PE'!Q15=0," ",'GOOD PE'!Q15)</f>
        <v xml:space="preserve"> </v>
      </c>
      <c r="J9" s="89" t="str">
        <f>IF('GOOD PE'!R15=0," ",'GOOD PE'!R15)</f>
        <v xml:space="preserve"> </v>
      </c>
      <c r="K9" s="89" t="str">
        <f>IF('GOOD PE'!S15=0," ",'GOOD PE'!S15)</f>
        <v xml:space="preserve"> </v>
      </c>
      <c r="L9" s="89" t="str">
        <f>IF('GOOD PE'!T15=0," ",'GOOD PE'!T15)</f>
        <v xml:space="preserve"> </v>
      </c>
      <c r="M9" s="89" t="str">
        <f>IF('GOOD PE'!U15=0," ",'GOOD PE'!U15)</f>
        <v xml:space="preserve"> </v>
      </c>
      <c r="N9" s="89" t="str">
        <f>IF('GOOD PE'!V15=0," ",'GOOD PE'!V15)</f>
        <v xml:space="preserve"> </v>
      </c>
      <c r="O9" s="89" t="str">
        <f>IF('GOOD PE'!W15=0," ",'GOOD PE'!W15)</f>
        <v xml:space="preserve"> </v>
      </c>
      <c r="P9" s="89" t="str">
        <f>IF('GOOD PE'!X15=0," ",'GOOD PE'!X15)</f>
        <v xml:space="preserve"> </v>
      </c>
      <c r="Q9" s="192" t="str">
        <f>IF('GOOD PE'!Y15=0," ",'GOOD PE'!Y15)</f>
        <v xml:space="preserve"> </v>
      </c>
      <c r="R9" s="90">
        <f t="shared" ref="R9:R29" si="3">SUM(C9:Q9)</f>
        <v>0</v>
      </c>
      <c r="S9" s="91">
        <f>R9*'GOOD PE'!H15</f>
        <v>0</v>
      </c>
      <c r="T9" s="92">
        <f>R9*'GOOD PE'!AX15</f>
        <v>0</v>
      </c>
    </row>
    <row r="10" spans="1:20" ht="23.25" customHeight="1" thickBot="1">
      <c r="A10" s="117" t="str">
        <f>'GOOD PE'!D16</f>
        <v>G-2PE</v>
      </c>
      <c r="B10" s="110">
        <f>'GOOD PE'!H16</f>
        <v>10</v>
      </c>
      <c r="C10" s="111" t="str">
        <f>IF('GOOD PE'!K16=0," ",'GOOD PE'!K16)</f>
        <v xml:space="preserve"> </v>
      </c>
      <c r="D10" s="89" t="str">
        <f>IF('GOOD PE'!L16=0," ",'GOOD PE'!L16)</f>
        <v xml:space="preserve"> </v>
      </c>
      <c r="E10" s="89" t="str">
        <f>IF('GOOD PE'!M16=0," ",'GOOD PE'!M16)</f>
        <v xml:space="preserve"> </v>
      </c>
      <c r="F10" s="89" t="str">
        <f>IF('GOOD PE'!N16=0," ",'GOOD PE'!N16)</f>
        <v xml:space="preserve"> </v>
      </c>
      <c r="G10" s="89" t="str">
        <f>IF('GOOD PE'!O16=0," ",'GOOD PE'!O16)</f>
        <v xml:space="preserve"> </v>
      </c>
      <c r="H10" s="89" t="str">
        <f>IF('GOOD PE'!P16=0," ",'GOOD PE'!P16)</f>
        <v xml:space="preserve"> </v>
      </c>
      <c r="I10" s="89" t="str">
        <f>IF('GOOD PE'!Q16=0," ",'GOOD PE'!Q16)</f>
        <v xml:space="preserve"> </v>
      </c>
      <c r="J10" s="89" t="str">
        <f>IF('GOOD PE'!R16=0," ",'GOOD PE'!R16)</f>
        <v xml:space="preserve"> </v>
      </c>
      <c r="K10" s="89" t="str">
        <f>IF('GOOD PE'!S16=0," ",'GOOD PE'!S16)</f>
        <v xml:space="preserve"> </v>
      </c>
      <c r="L10" s="89" t="str">
        <f>IF('GOOD PE'!T16=0," ",'GOOD PE'!T16)</f>
        <v xml:space="preserve"> </v>
      </c>
      <c r="M10" s="89" t="str">
        <f>IF('GOOD PE'!U16=0," ",'GOOD PE'!U16)</f>
        <v xml:space="preserve"> </v>
      </c>
      <c r="N10" s="89" t="str">
        <f>IF('GOOD PE'!V16=0," ",'GOOD PE'!V16)</f>
        <v xml:space="preserve"> </v>
      </c>
      <c r="O10" s="89" t="str">
        <f>IF('GOOD PE'!W16=0," ",'GOOD PE'!W16)</f>
        <v xml:space="preserve"> </v>
      </c>
      <c r="P10" s="89" t="str">
        <f>IF('GOOD PE'!X16=0," ",'GOOD PE'!X16)</f>
        <v xml:space="preserve"> </v>
      </c>
      <c r="Q10" s="192" t="str">
        <f>IF('GOOD PE'!Y16=0," ",'GOOD PE'!Y16)</f>
        <v xml:space="preserve"> </v>
      </c>
      <c r="R10" s="90">
        <f t="shared" si="3"/>
        <v>0</v>
      </c>
      <c r="S10" s="91">
        <f>R10*'GOOD PE'!H16</f>
        <v>0</v>
      </c>
      <c r="T10" s="92">
        <f>R10*'GOOD PE'!AX16</f>
        <v>0</v>
      </c>
    </row>
    <row r="11" spans="1:20" ht="23.25" customHeight="1" thickBot="1">
      <c r="A11" s="117" t="str">
        <f>'GOOD PE'!D17</f>
        <v>G-3PE</v>
      </c>
      <c r="B11" s="110">
        <f>'GOOD PE'!H17</f>
        <v>10</v>
      </c>
      <c r="C11" s="111" t="str">
        <f>IF('GOOD PE'!K17=0," ",'GOOD PE'!K17)</f>
        <v xml:space="preserve"> </v>
      </c>
      <c r="D11" s="89" t="str">
        <f>IF('GOOD PE'!L17=0," ",'GOOD PE'!L17)</f>
        <v xml:space="preserve"> </v>
      </c>
      <c r="E11" s="89" t="str">
        <f>IF('GOOD PE'!M17=0," ",'GOOD PE'!M17)</f>
        <v xml:space="preserve"> </v>
      </c>
      <c r="F11" s="89" t="str">
        <f>IF('GOOD PE'!N17=0," ",'GOOD PE'!N17)</f>
        <v xml:space="preserve"> </v>
      </c>
      <c r="G11" s="89" t="str">
        <f>IF('GOOD PE'!O17=0," ",'GOOD PE'!O17)</f>
        <v xml:space="preserve"> </v>
      </c>
      <c r="H11" s="89" t="str">
        <f>IF('GOOD PE'!P17=0," ",'GOOD PE'!P17)</f>
        <v xml:space="preserve"> </v>
      </c>
      <c r="I11" s="89" t="str">
        <f>IF('GOOD PE'!Q17=0," ",'GOOD PE'!Q17)</f>
        <v xml:space="preserve"> </v>
      </c>
      <c r="J11" s="89" t="str">
        <f>IF('GOOD PE'!R17=0," ",'GOOD PE'!R17)</f>
        <v xml:space="preserve"> </v>
      </c>
      <c r="K11" s="89" t="str">
        <f>IF('GOOD PE'!S17=0," ",'GOOD PE'!S17)</f>
        <v xml:space="preserve"> </v>
      </c>
      <c r="L11" s="89" t="str">
        <f>IF('GOOD PE'!T17=0," ",'GOOD PE'!T17)</f>
        <v xml:space="preserve"> </v>
      </c>
      <c r="M11" s="89" t="str">
        <f>IF('GOOD PE'!U17=0," ",'GOOD PE'!U17)</f>
        <v xml:space="preserve"> </v>
      </c>
      <c r="N11" s="89" t="str">
        <f>IF('GOOD PE'!V17=0," ",'GOOD PE'!V17)</f>
        <v xml:space="preserve"> </v>
      </c>
      <c r="O11" s="89" t="str">
        <f>IF('GOOD PE'!W17=0," ",'GOOD PE'!W17)</f>
        <v xml:space="preserve"> </v>
      </c>
      <c r="P11" s="89" t="str">
        <f>IF('GOOD PE'!X17=0," ",'GOOD PE'!X17)</f>
        <v xml:space="preserve"> </v>
      </c>
      <c r="Q11" s="192" t="str">
        <f>IF('GOOD PE'!Y17=0," ",'GOOD PE'!Y17)</f>
        <v xml:space="preserve"> </v>
      </c>
      <c r="R11" s="90">
        <f t="shared" si="3"/>
        <v>0</v>
      </c>
      <c r="S11" s="91">
        <f>R11*'GOOD PE'!H17</f>
        <v>0</v>
      </c>
      <c r="T11" s="92">
        <f>R11*'GOOD PE'!AX17</f>
        <v>0</v>
      </c>
    </row>
    <row r="12" spans="1:20" ht="23.25" customHeight="1" thickBot="1">
      <c r="A12" s="117" t="str">
        <f>'GOOD PE'!D18</f>
        <v>G-4PE</v>
      </c>
      <c r="B12" s="110">
        <f>'GOOD PE'!H18</f>
        <v>10</v>
      </c>
      <c r="C12" s="111" t="str">
        <f>IF('GOOD PE'!K18=0," ",'GOOD PE'!K18)</f>
        <v xml:space="preserve"> </v>
      </c>
      <c r="D12" s="89" t="str">
        <f>IF('GOOD PE'!L18=0," ",'GOOD PE'!L18)</f>
        <v xml:space="preserve"> </v>
      </c>
      <c r="E12" s="89" t="str">
        <f>IF('GOOD PE'!M18=0," ",'GOOD PE'!M18)</f>
        <v xml:space="preserve"> </v>
      </c>
      <c r="F12" s="89" t="str">
        <f>IF('GOOD PE'!N18=0," ",'GOOD PE'!N18)</f>
        <v xml:space="preserve"> </v>
      </c>
      <c r="G12" s="89" t="str">
        <f>IF('GOOD PE'!O18=0," ",'GOOD PE'!O18)</f>
        <v xml:space="preserve"> </v>
      </c>
      <c r="H12" s="89" t="str">
        <f>IF('GOOD PE'!P18=0," ",'GOOD PE'!P18)</f>
        <v xml:space="preserve"> </v>
      </c>
      <c r="I12" s="89" t="str">
        <f>IF('GOOD PE'!Q18=0," ",'GOOD PE'!Q18)</f>
        <v xml:space="preserve"> </v>
      </c>
      <c r="J12" s="89" t="str">
        <f>IF('GOOD PE'!R18=0," ",'GOOD PE'!R18)</f>
        <v xml:space="preserve"> </v>
      </c>
      <c r="K12" s="89" t="str">
        <f>IF('GOOD PE'!S18=0," ",'GOOD PE'!S18)</f>
        <v xml:space="preserve"> </v>
      </c>
      <c r="L12" s="89" t="str">
        <f>IF('GOOD PE'!T18=0," ",'GOOD PE'!T18)</f>
        <v xml:space="preserve"> </v>
      </c>
      <c r="M12" s="89" t="str">
        <f>IF('GOOD PE'!U18=0," ",'GOOD PE'!U18)</f>
        <v xml:space="preserve"> </v>
      </c>
      <c r="N12" s="89" t="str">
        <f>IF('GOOD PE'!V18=0," ",'GOOD PE'!V18)</f>
        <v xml:space="preserve"> </v>
      </c>
      <c r="O12" s="89" t="str">
        <f>IF('GOOD PE'!W18=0," ",'GOOD PE'!W18)</f>
        <v xml:space="preserve"> </v>
      </c>
      <c r="P12" s="89" t="str">
        <f>IF('GOOD PE'!X18=0," ",'GOOD PE'!X18)</f>
        <v xml:space="preserve"> </v>
      </c>
      <c r="Q12" s="192" t="str">
        <f>IF('GOOD PE'!Y18=0," ",'GOOD PE'!Y18)</f>
        <v xml:space="preserve"> </v>
      </c>
      <c r="R12" s="90">
        <f t="shared" si="3"/>
        <v>0</v>
      </c>
      <c r="S12" s="91">
        <f>R12*'GOOD PE'!H18</f>
        <v>0</v>
      </c>
      <c r="T12" s="92">
        <f>R12*'GOOD PE'!AX18</f>
        <v>0</v>
      </c>
    </row>
    <row r="13" spans="1:20" ht="23.25" customHeight="1" thickBot="1">
      <c r="A13" s="117" t="str">
        <f>'GOOD PE'!D19</f>
        <v>G-5PE</v>
      </c>
      <c r="B13" s="110">
        <f>'GOOD PE'!H19</f>
        <v>10</v>
      </c>
      <c r="C13" s="111" t="str">
        <f>IF('GOOD PE'!K19=0," ",'GOOD PE'!K19)</f>
        <v xml:space="preserve"> </v>
      </c>
      <c r="D13" s="89" t="str">
        <f>IF('GOOD PE'!L19=0," ",'GOOD PE'!L19)</f>
        <v xml:space="preserve"> </v>
      </c>
      <c r="E13" s="89" t="str">
        <f>IF('GOOD PE'!M19=0," ",'GOOD PE'!M19)</f>
        <v xml:space="preserve"> </v>
      </c>
      <c r="F13" s="89" t="str">
        <f>IF('GOOD PE'!N19=0," ",'GOOD PE'!N19)</f>
        <v xml:space="preserve"> </v>
      </c>
      <c r="G13" s="89" t="str">
        <f>IF('GOOD PE'!O19=0," ",'GOOD PE'!O19)</f>
        <v xml:space="preserve"> </v>
      </c>
      <c r="H13" s="89" t="str">
        <f>IF('GOOD PE'!P19=0," ",'GOOD PE'!P19)</f>
        <v xml:space="preserve"> </v>
      </c>
      <c r="I13" s="89" t="str">
        <f>IF('GOOD PE'!Q19=0," ",'GOOD PE'!Q19)</f>
        <v xml:space="preserve"> </v>
      </c>
      <c r="J13" s="89" t="str">
        <f>IF('GOOD PE'!R19=0," ",'GOOD PE'!R19)</f>
        <v xml:space="preserve"> </v>
      </c>
      <c r="K13" s="89" t="str">
        <f>IF('GOOD PE'!S19=0," ",'GOOD PE'!S19)</f>
        <v xml:space="preserve"> </v>
      </c>
      <c r="L13" s="89" t="str">
        <f>IF('GOOD PE'!T19=0," ",'GOOD PE'!T19)</f>
        <v xml:space="preserve"> </v>
      </c>
      <c r="M13" s="89" t="str">
        <f>IF('GOOD PE'!U19=0," ",'GOOD PE'!U19)</f>
        <v xml:space="preserve"> </v>
      </c>
      <c r="N13" s="89" t="str">
        <f>IF('GOOD PE'!V19=0," ",'GOOD PE'!V19)</f>
        <v xml:space="preserve"> </v>
      </c>
      <c r="O13" s="89" t="str">
        <f>IF('GOOD PE'!W19=0," ",'GOOD PE'!W19)</f>
        <v xml:space="preserve"> </v>
      </c>
      <c r="P13" s="89" t="str">
        <f>IF('GOOD PE'!X19=0," ",'GOOD PE'!X19)</f>
        <v xml:space="preserve"> </v>
      </c>
      <c r="Q13" s="192" t="str">
        <f>IF('GOOD PE'!Y19=0," ",'GOOD PE'!Y19)</f>
        <v xml:space="preserve"> </v>
      </c>
      <c r="R13" s="90">
        <f t="shared" si="3"/>
        <v>0</v>
      </c>
      <c r="S13" s="91">
        <f>R13*'GOOD PE'!H19</f>
        <v>0</v>
      </c>
      <c r="T13" s="92">
        <f>R13*'GOOD PE'!AX19</f>
        <v>0</v>
      </c>
    </row>
    <row r="14" spans="1:20" ht="23.25" customHeight="1" thickBot="1">
      <c r="A14" s="117" t="str">
        <f>'GOOD PE'!D20</f>
        <v>G-6PE</v>
      </c>
      <c r="B14" s="110">
        <f>'GOOD PE'!H20</f>
        <v>8</v>
      </c>
      <c r="C14" s="111" t="str">
        <f>IF('GOOD PE'!K20=0," ",'GOOD PE'!K20)</f>
        <v xml:space="preserve"> </v>
      </c>
      <c r="D14" s="89" t="str">
        <f>IF('GOOD PE'!L20=0," ",'GOOD PE'!L20)</f>
        <v xml:space="preserve"> </v>
      </c>
      <c r="E14" s="89" t="str">
        <f>IF('GOOD PE'!M20=0," ",'GOOD PE'!M20)</f>
        <v xml:space="preserve"> </v>
      </c>
      <c r="F14" s="89" t="str">
        <f>IF('GOOD PE'!N20=0," ",'GOOD PE'!N20)</f>
        <v xml:space="preserve"> </v>
      </c>
      <c r="G14" s="89" t="str">
        <f>IF('GOOD PE'!O20=0," ",'GOOD PE'!O20)</f>
        <v xml:space="preserve"> </v>
      </c>
      <c r="H14" s="89" t="str">
        <f>IF('GOOD PE'!P20=0," ",'GOOD PE'!P20)</f>
        <v xml:space="preserve"> </v>
      </c>
      <c r="I14" s="89" t="str">
        <f>IF('GOOD PE'!Q20=0," ",'GOOD PE'!Q20)</f>
        <v xml:space="preserve"> </v>
      </c>
      <c r="J14" s="89" t="str">
        <f>IF('GOOD PE'!R20=0," ",'GOOD PE'!R20)</f>
        <v xml:space="preserve"> </v>
      </c>
      <c r="K14" s="89" t="str">
        <f>IF('GOOD PE'!S20=0," ",'GOOD PE'!S20)</f>
        <v xml:space="preserve"> </v>
      </c>
      <c r="L14" s="89" t="str">
        <f>IF('GOOD PE'!T20=0," ",'GOOD PE'!T20)</f>
        <v xml:space="preserve"> </v>
      </c>
      <c r="M14" s="89" t="str">
        <f>IF('GOOD PE'!U20=0," ",'GOOD PE'!U20)</f>
        <v xml:space="preserve"> </v>
      </c>
      <c r="N14" s="89" t="str">
        <f>IF('GOOD PE'!V20=0," ",'GOOD PE'!V20)</f>
        <v xml:space="preserve"> </v>
      </c>
      <c r="O14" s="89" t="str">
        <f>IF('GOOD PE'!W20=0," ",'GOOD PE'!W20)</f>
        <v xml:space="preserve"> </v>
      </c>
      <c r="P14" s="89" t="str">
        <f>IF('GOOD PE'!X20=0," ",'GOOD PE'!X20)</f>
        <v xml:space="preserve"> </v>
      </c>
      <c r="Q14" s="192" t="str">
        <f>IF('GOOD PE'!Y20=0," ",'GOOD PE'!Y20)</f>
        <v xml:space="preserve"> </v>
      </c>
      <c r="R14" s="90">
        <f t="shared" si="3"/>
        <v>0</v>
      </c>
      <c r="S14" s="91">
        <f>R14*'GOOD PE'!H20</f>
        <v>0</v>
      </c>
      <c r="T14" s="92">
        <f>R14*'GOOD PE'!AX20</f>
        <v>0</v>
      </c>
    </row>
    <row r="15" spans="1:20" ht="23.25" customHeight="1" thickBot="1">
      <c r="A15" s="117" t="str">
        <f>'GOOD PE'!D21</f>
        <v>G-7PE</v>
      </c>
      <c r="B15" s="110">
        <f>'GOOD PE'!H21</f>
        <v>8</v>
      </c>
      <c r="C15" s="111" t="str">
        <f>IF('GOOD PE'!K21=0," ",'GOOD PE'!K21)</f>
        <v xml:space="preserve"> </v>
      </c>
      <c r="D15" s="89" t="str">
        <f>IF('GOOD PE'!L21=0," ",'GOOD PE'!L21)</f>
        <v xml:space="preserve"> </v>
      </c>
      <c r="E15" s="89" t="str">
        <f>IF('GOOD PE'!M21=0," ",'GOOD PE'!M21)</f>
        <v xml:space="preserve"> </v>
      </c>
      <c r="F15" s="89" t="str">
        <f>IF('GOOD PE'!N21=0," ",'GOOD PE'!N21)</f>
        <v xml:space="preserve"> </v>
      </c>
      <c r="G15" s="89" t="str">
        <f>IF('GOOD PE'!O21=0," ",'GOOD PE'!O21)</f>
        <v xml:space="preserve"> </v>
      </c>
      <c r="H15" s="89" t="str">
        <f>IF('GOOD PE'!P21=0," ",'GOOD PE'!P21)</f>
        <v xml:space="preserve"> </v>
      </c>
      <c r="I15" s="89" t="str">
        <f>IF('GOOD PE'!Q21=0," ",'GOOD PE'!Q21)</f>
        <v xml:space="preserve"> </v>
      </c>
      <c r="J15" s="89" t="str">
        <f>IF('GOOD PE'!R21=0," ",'GOOD PE'!R21)</f>
        <v xml:space="preserve"> </v>
      </c>
      <c r="K15" s="89" t="str">
        <f>IF('GOOD PE'!S21=0," ",'GOOD PE'!S21)</f>
        <v xml:space="preserve"> </v>
      </c>
      <c r="L15" s="89" t="str">
        <f>IF('GOOD PE'!T21=0," ",'GOOD PE'!T21)</f>
        <v xml:space="preserve"> </v>
      </c>
      <c r="M15" s="89" t="str">
        <f>IF('GOOD PE'!U21=0," ",'GOOD PE'!U21)</f>
        <v xml:space="preserve"> </v>
      </c>
      <c r="N15" s="89" t="str">
        <f>IF('GOOD PE'!V21=0," ",'GOOD PE'!V21)</f>
        <v xml:space="preserve"> </v>
      </c>
      <c r="O15" s="89" t="str">
        <f>IF('GOOD PE'!W21=0," ",'GOOD PE'!W21)</f>
        <v xml:space="preserve"> </v>
      </c>
      <c r="P15" s="89" t="str">
        <f>IF('GOOD PE'!X21=0," ",'GOOD PE'!X21)</f>
        <v xml:space="preserve"> </v>
      </c>
      <c r="Q15" s="192" t="str">
        <f>IF('GOOD PE'!Y21=0," ",'GOOD PE'!Y21)</f>
        <v xml:space="preserve"> </v>
      </c>
      <c r="R15" s="90">
        <f t="shared" si="3"/>
        <v>0</v>
      </c>
      <c r="S15" s="91">
        <f>R15*'GOOD PE'!H21</f>
        <v>0</v>
      </c>
      <c r="T15" s="92">
        <f>R15*'GOOD PE'!AX21</f>
        <v>0</v>
      </c>
    </row>
    <row r="16" spans="1:20" ht="23.25" customHeight="1" thickBot="1">
      <c r="A16" s="117" t="str">
        <f>'GOOD PE'!D22</f>
        <v>G-8PE</v>
      </c>
      <c r="B16" s="110">
        <f>'GOOD PE'!H22</f>
        <v>8</v>
      </c>
      <c r="C16" s="111" t="str">
        <f>IF('GOOD PE'!K22=0," ",'GOOD PE'!K22)</f>
        <v xml:space="preserve"> </v>
      </c>
      <c r="D16" s="89" t="str">
        <f>IF('GOOD PE'!L22=0," ",'GOOD PE'!L22)</f>
        <v xml:space="preserve"> </v>
      </c>
      <c r="E16" s="89" t="str">
        <f>IF('GOOD PE'!M22=0," ",'GOOD PE'!M22)</f>
        <v xml:space="preserve"> </v>
      </c>
      <c r="F16" s="89" t="str">
        <f>IF('GOOD PE'!N22=0," ",'GOOD PE'!N22)</f>
        <v xml:space="preserve"> </v>
      </c>
      <c r="G16" s="89" t="str">
        <f>IF('GOOD PE'!O22=0," ",'GOOD PE'!O22)</f>
        <v xml:space="preserve"> </v>
      </c>
      <c r="H16" s="89" t="str">
        <f>IF('GOOD PE'!P22=0," ",'GOOD PE'!P22)</f>
        <v xml:space="preserve"> </v>
      </c>
      <c r="I16" s="89" t="str">
        <f>IF('GOOD PE'!Q22=0," ",'GOOD PE'!Q22)</f>
        <v xml:space="preserve"> </v>
      </c>
      <c r="J16" s="89" t="str">
        <f>IF('GOOD PE'!R22=0," ",'GOOD PE'!R22)</f>
        <v xml:space="preserve"> </v>
      </c>
      <c r="K16" s="89" t="str">
        <f>IF('GOOD PE'!S22=0," ",'GOOD PE'!S22)</f>
        <v xml:space="preserve"> </v>
      </c>
      <c r="L16" s="89" t="str">
        <f>IF('GOOD PE'!T22=0," ",'GOOD PE'!T22)</f>
        <v xml:space="preserve"> </v>
      </c>
      <c r="M16" s="89" t="str">
        <f>IF('GOOD PE'!U22=0," ",'GOOD PE'!U22)</f>
        <v xml:space="preserve"> </v>
      </c>
      <c r="N16" s="89" t="str">
        <f>IF('GOOD PE'!V22=0," ",'GOOD PE'!V22)</f>
        <v xml:space="preserve"> </v>
      </c>
      <c r="O16" s="89" t="str">
        <f>IF('GOOD PE'!W22=0," ",'GOOD PE'!W22)</f>
        <v xml:space="preserve"> </v>
      </c>
      <c r="P16" s="89" t="str">
        <f>IF('GOOD PE'!X22=0," ",'GOOD PE'!X22)</f>
        <v xml:space="preserve"> </v>
      </c>
      <c r="Q16" s="192" t="str">
        <f>IF('GOOD PE'!Y22=0," ",'GOOD PE'!Y22)</f>
        <v xml:space="preserve"> </v>
      </c>
      <c r="R16" s="90">
        <f t="shared" si="3"/>
        <v>0</v>
      </c>
      <c r="S16" s="91">
        <f>R16*'GOOD PE'!H22</f>
        <v>0</v>
      </c>
      <c r="T16" s="92">
        <f>R16*'GOOD PE'!AX22</f>
        <v>0</v>
      </c>
    </row>
    <row r="17" spans="1:20" ht="23.25" customHeight="1" thickBot="1">
      <c r="A17" s="117" t="str">
        <f>'GOOD PE'!D23</f>
        <v>G-9PE</v>
      </c>
      <c r="B17" s="110">
        <f>'GOOD PE'!H23</f>
        <v>8</v>
      </c>
      <c r="C17" s="111" t="str">
        <f>IF('GOOD PE'!K23=0," ",'GOOD PE'!K23)</f>
        <v xml:space="preserve"> </v>
      </c>
      <c r="D17" s="89" t="str">
        <f>IF('GOOD PE'!L23=0," ",'GOOD PE'!L23)</f>
        <v xml:space="preserve"> </v>
      </c>
      <c r="E17" s="89" t="str">
        <f>IF('GOOD PE'!M23=0," ",'GOOD PE'!M23)</f>
        <v xml:space="preserve"> </v>
      </c>
      <c r="F17" s="89" t="str">
        <f>IF('GOOD PE'!N23=0," ",'GOOD PE'!N23)</f>
        <v xml:space="preserve"> </v>
      </c>
      <c r="G17" s="89" t="str">
        <f>IF('GOOD PE'!O23=0," ",'GOOD PE'!O23)</f>
        <v xml:space="preserve"> </v>
      </c>
      <c r="H17" s="89" t="str">
        <f>IF('GOOD PE'!P23=0," ",'GOOD PE'!P23)</f>
        <v xml:space="preserve"> </v>
      </c>
      <c r="I17" s="89" t="str">
        <f>IF('GOOD PE'!Q23=0," ",'GOOD PE'!Q23)</f>
        <v xml:space="preserve"> </v>
      </c>
      <c r="J17" s="89" t="str">
        <f>IF('GOOD PE'!R23=0," ",'GOOD PE'!R23)</f>
        <v xml:space="preserve"> </v>
      </c>
      <c r="K17" s="89" t="str">
        <f>IF('GOOD PE'!S23=0," ",'GOOD PE'!S23)</f>
        <v xml:space="preserve"> </v>
      </c>
      <c r="L17" s="89" t="str">
        <f>IF('GOOD PE'!T23=0," ",'GOOD PE'!T23)</f>
        <v xml:space="preserve"> </v>
      </c>
      <c r="M17" s="89" t="str">
        <f>IF('GOOD PE'!U23=0," ",'GOOD PE'!U23)</f>
        <v xml:space="preserve"> </v>
      </c>
      <c r="N17" s="89" t="str">
        <f>IF('GOOD PE'!V23=0," ",'GOOD PE'!V23)</f>
        <v xml:space="preserve"> </v>
      </c>
      <c r="O17" s="89" t="str">
        <f>IF('GOOD PE'!W23=0," ",'GOOD PE'!W23)</f>
        <v xml:space="preserve"> </v>
      </c>
      <c r="P17" s="89" t="str">
        <f>IF('GOOD PE'!X23=0," ",'GOOD PE'!X23)</f>
        <v xml:space="preserve"> </v>
      </c>
      <c r="Q17" s="192" t="str">
        <f>IF('GOOD PE'!Y23=0," ",'GOOD PE'!Y23)</f>
        <v xml:space="preserve"> </v>
      </c>
      <c r="R17" s="90">
        <f t="shared" si="3"/>
        <v>0</v>
      </c>
      <c r="S17" s="91">
        <f>R17*'GOOD PE'!H23</f>
        <v>0</v>
      </c>
      <c r="T17" s="92">
        <f>R17*'GOOD PE'!AX23</f>
        <v>0</v>
      </c>
    </row>
    <row r="18" spans="1:20" ht="23.25" customHeight="1" thickBot="1">
      <c r="A18" s="117" t="str">
        <f>'GOOD PE'!D24</f>
        <v>G-10PE</v>
      </c>
      <c r="B18" s="110">
        <f>'GOOD PE'!H24</f>
        <v>5</v>
      </c>
      <c r="C18" s="111" t="str">
        <f>IF('GOOD PE'!K24=0," ",'GOOD PE'!K24)</f>
        <v xml:space="preserve"> </v>
      </c>
      <c r="D18" s="89" t="str">
        <f>IF('GOOD PE'!L24=0," ",'GOOD PE'!L24)</f>
        <v xml:space="preserve"> </v>
      </c>
      <c r="E18" s="89" t="str">
        <f>IF('GOOD PE'!M24=0," ",'GOOD PE'!M24)</f>
        <v xml:space="preserve"> </v>
      </c>
      <c r="F18" s="89" t="str">
        <f>IF('GOOD PE'!N24=0," ",'GOOD PE'!N24)</f>
        <v xml:space="preserve"> </v>
      </c>
      <c r="G18" s="89" t="str">
        <f>IF('GOOD PE'!O24=0," ",'GOOD PE'!O24)</f>
        <v xml:space="preserve"> </v>
      </c>
      <c r="H18" s="89" t="str">
        <f>IF('GOOD PE'!P24=0," ",'GOOD PE'!P24)</f>
        <v xml:space="preserve"> </v>
      </c>
      <c r="I18" s="89" t="str">
        <f>IF('GOOD PE'!Q24=0," ",'GOOD PE'!Q24)</f>
        <v xml:space="preserve"> </v>
      </c>
      <c r="J18" s="89" t="str">
        <f>IF('GOOD PE'!R24=0," ",'GOOD PE'!R24)</f>
        <v xml:space="preserve"> </v>
      </c>
      <c r="K18" s="89" t="str">
        <f>IF('GOOD PE'!S24=0," ",'GOOD PE'!S24)</f>
        <v xml:space="preserve"> </v>
      </c>
      <c r="L18" s="89" t="str">
        <f>IF('GOOD PE'!T24=0," ",'GOOD PE'!T24)</f>
        <v xml:space="preserve"> </v>
      </c>
      <c r="M18" s="89" t="str">
        <f>IF('GOOD PE'!U24=0," ",'GOOD PE'!U24)</f>
        <v xml:space="preserve"> </v>
      </c>
      <c r="N18" s="89" t="str">
        <f>IF('GOOD PE'!V24=0," ",'GOOD PE'!V24)</f>
        <v xml:space="preserve"> </v>
      </c>
      <c r="O18" s="89" t="str">
        <f>IF('GOOD PE'!W24=0," ",'GOOD PE'!W24)</f>
        <v xml:space="preserve"> </v>
      </c>
      <c r="P18" s="89" t="str">
        <f>IF('GOOD PE'!X24=0," ",'GOOD PE'!X24)</f>
        <v xml:space="preserve"> </v>
      </c>
      <c r="Q18" s="192" t="str">
        <f>IF('GOOD PE'!Y24=0," ",'GOOD PE'!Y24)</f>
        <v xml:space="preserve"> </v>
      </c>
      <c r="R18" s="90">
        <f t="shared" si="3"/>
        <v>0</v>
      </c>
      <c r="S18" s="91">
        <f>R18*'GOOD PE'!H24</f>
        <v>0</v>
      </c>
      <c r="T18" s="92">
        <f>R18*'GOOD PE'!AX24</f>
        <v>0</v>
      </c>
    </row>
    <row r="19" spans="1:20" ht="23.25" customHeight="1" thickBot="1">
      <c r="A19" s="117" t="str">
        <f>'GOOD PE'!D25</f>
        <v>G-11PE</v>
      </c>
      <c r="B19" s="110">
        <f>'GOOD PE'!H25</f>
        <v>5</v>
      </c>
      <c r="C19" s="111" t="str">
        <f>IF('GOOD PE'!K25=0," ",'GOOD PE'!K25)</f>
        <v xml:space="preserve"> </v>
      </c>
      <c r="D19" s="89" t="str">
        <f>IF('GOOD PE'!L25=0," ",'GOOD PE'!L25)</f>
        <v xml:space="preserve"> </v>
      </c>
      <c r="E19" s="89" t="str">
        <f>IF('GOOD PE'!M25=0," ",'GOOD PE'!M25)</f>
        <v xml:space="preserve"> </v>
      </c>
      <c r="F19" s="89" t="str">
        <f>IF('GOOD PE'!N25=0," ",'GOOD PE'!N25)</f>
        <v xml:space="preserve"> </v>
      </c>
      <c r="G19" s="89" t="str">
        <f>IF('GOOD PE'!O25=0," ",'GOOD PE'!O25)</f>
        <v xml:space="preserve"> </v>
      </c>
      <c r="H19" s="89" t="str">
        <f>IF('GOOD PE'!P25=0," ",'GOOD PE'!P25)</f>
        <v xml:space="preserve"> </v>
      </c>
      <c r="I19" s="89" t="str">
        <f>IF('GOOD PE'!Q25=0," ",'GOOD PE'!Q25)</f>
        <v xml:space="preserve"> </v>
      </c>
      <c r="J19" s="89" t="str">
        <f>IF('GOOD PE'!R25=0," ",'GOOD PE'!R25)</f>
        <v xml:space="preserve"> </v>
      </c>
      <c r="K19" s="89" t="str">
        <f>IF('GOOD PE'!S25=0," ",'GOOD PE'!S25)</f>
        <v xml:space="preserve"> </v>
      </c>
      <c r="L19" s="89" t="str">
        <f>IF('GOOD PE'!T25=0," ",'GOOD PE'!T25)</f>
        <v xml:space="preserve"> </v>
      </c>
      <c r="M19" s="89" t="str">
        <f>IF('GOOD PE'!U25=0," ",'GOOD PE'!U25)</f>
        <v xml:space="preserve"> </v>
      </c>
      <c r="N19" s="89" t="str">
        <f>IF('GOOD PE'!V25=0," ",'GOOD PE'!V25)</f>
        <v xml:space="preserve"> </v>
      </c>
      <c r="O19" s="89" t="str">
        <f>IF('GOOD PE'!W25=0," ",'GOOD PE'!W25)</f>
        <v xml:space="preserve"> </v>
      </c>
      <c r="P19" s="89" t="str">
        <f>IF('GOOD PE'!X25=0," ",'GOOD PE'!X25)</f>
        <v xml:space="preserve"> </v>
      </c>
      <c r="Q19" s="192" t="str">
        <f>IF('GOOD PE'!Y25=0," ",'GOOD PE'!Y25)</f>
        <v xml:space="preserve"> </v>
      </c>
      <c r="R19" s="90">
        <f t="shared" si="3"/>
        <v>0</v>
      </c>
      <c r="S19" s="91">
        <f>R19*'GOOD PE'!H25</f>
        <v>0</v>
      </c>
      <c r="T19" s="92">
        <f>R19*'GOOD PE'!AX25</f>
        <v>0</v>
      </c>
    </row>
    <row r="20" spans="1:20" ht="23.25" customHeight="1" thickBot="1">
      <c r="A20" s="117" t="str">
        <f>'GOOD PE'!D26</f>
        <v>G-12PE</v>
      </c>
      <c r="B20" s="110">
        <f>'GOOD PE'!H26</f>
        <v>5</v>
      </c>
      <c r="C20" s="111" t="str">
        <f>IF('GOOD PE'!K26=0," ",'GOOD PE'!K26)</f>
        <v xml:space="preserve"> </v>
      </c>
      <c r="D20" s="89" t="str">
        <f>IF('GOOD PE'!L26=0," ",'GOOD PE'!L26)</f>
        <v xml:space="preserve"> </v>
      </c>
      <c r="E20" s="89" t="str">
        <f>IF('GOOD PE'!M26=0," ",'GOOD PE'!M26)</f>
        <v xml:space="preserve"> </v>
      </c>
      <c r="F20" s="89" t="str">
        <f>IF('GOOD PE'!N26=0," ",'GOOD PE'!N26)</f>
        <v xml:space="preserve"> </v>
      </c>
      <c r="G20" s="89" t="str">
        <f>IF('GOOD PE'!O26=0," ",'GOOD PE'!O26)</f>
        <v xml:space="preserve"> </v>
      </c>
      <c r="H20" s="89" t="str">
        <f>IF('GOOD PE'!P26=0," ",'GOOD PE'!P26)</f>
        <v xml:space="preserve"> </v>
      </c>
      <c r="I20" s="89" t="str">
        <f>IF('GOOD PE'!Q26=0," ",'GOOD PE'!Q26)</f>
        <v xml:space="preserve"> </v>
      </c>
      <c r="J20" s="89" t="str">
        <f>IF('GOOD PE'!R26=0," ",'GOOD PE'!R26)</f>
        <v xml:space="preserve"> </v>
      </c>
      <c r="K20" s="89" t="str">
        <f>IF('GOOD PE'!S26=0," ",'GOOD PE'!S26)</f>
        <v xml:space="preserve"> </v>
      </c>
      <c r="L20" s="89" t="str">
        <f>IF('GOOD PE'!T26=0," ",'GOOD PE'!T26)</f>
        <v xml:space="preserve"> </v>
      </c>
      <c r="M20" s="89" t="str">
        <f>IF('GOOD PE'!U26=0," ",'GOOD PE'!U26)</f>
        <v xml:space="preserve"> </v>
      </c>
      <c r="N20" s="89" t="str">
        <f>IF('GOOD PE'!V26=0," ",'GOOD PE'!V26)</f>
        <v xml:space="preserve"> </v>
      </c>
      <c r="O20" s="89" t="str">
        <f>IF('GOOD PE'!W26=0," ",'GOOD PE'!W26)</f>
        <v xml:space="preserve"> </v>
      </c>
      <c r="P20" s="89" t="str">
        <f>IF('GOOD PE'!X26=0," ",'GOOD PE'!X26)</f>
        <v xml:space="preserve"> </v>
      </c>
      <c r="Q20" s="192" t="str">
        <f>IF('GOOD PE'!Y26=0," ",'GOOD PE'!Y26)</f>
        <v xml:space="preserve"> </v>
      </c>
      <c r="R20" s="90">
        <f t="shared" si="3"/>
        <v>0</v>
      </c>
      <c r="S20" s="91">
        <f>R20*'GOOD PE'!H26</f>
        <v>0</v>
      </c>
      <c r="T20" s="92">
        <f>R20*'GOOD PE'!AX26</f>
        <v>0</v>
      </c>
    </row>
    <row r="21" spans="1:20" ht="23.25" customHeight="1" thickBot="1">
      <c r="A21" s="117" t="str">
        <f>'GOOD PE'!D27</f>
        <v>G-13PE</v>
      </c>
      <c r="B21" s="110">
        <f>'GOOD PE'!H27</f>
        <v>5</v>
      </c>
      <c r="C21" s="111" t="str">
        <f>IF('GOOD PE'!K27=0," ",'GOOD PE'!K27)</f>
        <v xml:space="preserve"> </v>
      </c>
      <c r="D21" s="89" t="str">
        <f>IF('GOOD PE'!L27=0," ",'GOOD PE'!L27)</f>
        <v xml:space="preserve"> </v>
      </c>
      <c r="E21" s="89" t="str">
        <f>IF('GOOD PE'!M27=0," ",'GOOD PE'!M27)</f>
        <v xml:space="preserve"> </v>
      </c>
      <c r="F21" s="89" t="str">
        <f>IF('GOOD PE'!N27=0," ",'GOOD PE'!N27)</f>
        <v xml:space="preserve"> </v>
      </c>
      <c r="G21" s="89" t="str">
        <f>IF('GOOD PE'!O27=0," ",'GOOD PE'!O27)</f>
        <v xml:space="preserve"> </v>
      </c>
      <c r="H21" s="89" t="str">
        <f>IF('GOOD PE'!P27=0," ",'GOOD PE'!P27)</f>
        <v xml:space="preserve"> </v>
      </c>
      <c r="I21" s="89" t="str">
        <f>IF('GOOD PE'!Q27=0," ",'GOOD PE'!Q27)</f>
        <v xml:space="preserve"> </v>
      </c>
      <c r="J21" s="89" t="str">
        <f>IF('GOOD PE'!R27=0," ",'GOOD PE'!R27)</f>
        <v xml:space="preserve"> </v>
      </c>
      <c r="K21" s="89" t="str">
        <f>IF('GOOD PE'!S27=0," ",'GOOD PE'!S27)</f>
        <v xml:space="preserve"> </v>
      </c>
      <c r="L21" s="89" t="str">
        <f>IF('GOOD PE'!T27=0," ",'GOOD PE'!T27)</f>
        <v xml:space="preserve"> </v>
      </c>
      <c r="M21" s="89" t="str">
        <f>IF('GOOD PE'!U27=0," ",'GOOD PE'!U27)</f>
        <v xml:space="preserve"> </v>
      </c>
      <c r="N21" s="89" t="str">
        <f>IF('GOOD PE'!V27=0," ",'GOOD PE'!V27)</f>
        <v xml:space="preserve"> </v>
      </c>
      <c r="O21" s="89" t="str">
        <f>IF('GOOD PE'!W27=0," ",'GOOD PE'!W27)</f>
        <v xml:space="preserve"> </v>
      </c>
      <c r="P21" s="89" t="str">
        <f>IF('GOOD PE'!X27=0," ",'GOOD PE'!X27)</f>
        <v xml:space="preserve"> </v>
      </c>
      <c r="Q21" s="192" t="str">
        <f>IF('GOOD PE'!Y27=0," ",'GOOD PE'!Y27)</f>
        <v xml:space="preserve"> </v>
      </c>
      <c r="R21" s="90">
        <f t="shared" si="3"/>
        <v>0</v>
      </c>
      <c r="S21" s="91">
        <f>R21*'GOOD PE'!H27</f>
        <v>0</v>
      </c>
      <c r="T21" s="92">
        <f>R21*'GOOD PE'!AX27</f>
        <v>0</v>
      </c>
    </row>
    <row r="22" spans="1:20" ht="23.25" customHeight="1" thickBot="1">
      <c r="A22" s="117" t="str">
        <f>'GOOD PE'!D28</f>
        <v>G-14PE</v>
      </c>
      <c r="B22" s="110">
        <f>'GOOD PE'!H28</f>
        <v>5</v>
      </c>
      <c r="C22" s="111" t="str">
        <f>IF('GOOD PE'!K28=0," ",'GOOD PE'!K28)</f>
        <v xml:space="preserve"> </v>
      </c>
      <c r="D22" s="89" t="str">
        <f>IF('GOOD PE'!L28=0," ",'GOOD PE'!L28)</f>
        <v xml:space="preserve"> </v>
      </c>
      <c r="E22" s="89" t="str">
        <f>IF('GOOD PE'!M28=0," ",'GOOD PE'!M28)</f>
        <v xml:space="preserve"> </v>
      </c>
      <c r="F22" s="89" t="str">
        <f>IF('GOOD PE'!N28=0," ",'GOOD PE'!N28)</f>
        <v xml:space="preserve"> </v>
      </c>
      <c r="G22" s="89" t="str">
        <f>IF('GOOD PE'!O28=0," ",'GOOD PE'!O28)</f>
        <v xml:space="preserve"> </v>
      </c>
      <c r="H22" s="89" t="str">
        <f>IF('GOOD PE'!P28=0," ",'GOOD PE'!P28)</f>
        <v xml:space="preserve"> </v>
      </c>
      <c r="I22" s="89" t="str">
        <f>IF('GOOD PE'!Q28=0," ",'GOOD PE'!Q28)</f>
        <v xml:space="preserve"> </v>
      </c>
      <c r="J22" s="89" t="str">
        <f>IF('GOOD PE'!R28=0," ",'GOOD PE'!R28)</f>
        <v xml:space="preserve"> </v>
      </c>
      <c r="K22" s="89" t="str">
        <f>IF('GOOD PE'!S28=0," ",'GOOD PE'!S28)</f>
        <v xml:space="preserve"> </v>
      </c>
      <c r="L22" s="89" t="str">
        <f>IF('GOOD PE'!T28=0," ",'GOOD PE'!T28)</f>
        <v xml:space="preserve"> </v>
      </c>
      <c r="M22" s="89" t="str">
        <f>IF('GOOD PE'!U28=0," ",'GOOD PE'!U28)</f>
        <v xml:space="preserve"> </v>
      </c>
      <c r="N22" s="89" t="str">
        <f>IF('GOOD PE'!V28=0," ",'GOOD PE'!V28)</f>
        <v xml:space="preserve"> </v>
      </c>
      <c r="O22" s="89" t="str">
        <f>IF('GOOD PE'!W28=0," ",'GOOD PE'!W28)</f>
        <v xml:space="preserve"> </v>
      </c>
      <c r="P22" s="89" t="str">
        <f>IF('GOOD PE'!X28=0," ",'GOOD PE'!X28)</f>
        <v xml:space="preserve"> </v>
      </c>
      <c r="Q22" s="192" t="str">
        <f>IF('GOOD PE'!Y28=0," ",'GOOD PE'!Y28)</f>
        <v xml:space="preserve"> </v>
      </c>
      <c r="R22" s="90">
        <f t="shared" si="3"/>
        <v>0</v>
      </c>
      <c r="S22" s="91">
        <f>R22*'GOOD PE'!H28</f>
        <v>0</v>
      </c>
      <c r="T22" s="92">
        <f>R22*'GOOD PE'!AX28</f>
        <v>0</v>
      </c>
    </row>
    <row r="23" spans="1:20" ht="23.25" customHeight="1" thickBot="1">
      <c r="A23" s="117" t="str">
        <f>'GOOD PE'!D29</f>
        <v>G-15PE</v>
      </c>
      <c r="B23" s="110">
        <f>'GOOD PE'!H29</f>
        <v>3</v>
      </c>
      <c r="C23" s="111" t="str">
        <f>IF('GOOD PE'!K29=0," ",'GOOD PE'!K29)</f>
        <v xml:space="preserve"> </v>
      </c>
      <c r="D23" s="89" t="str">
        <f>IF('GOOD PE'!L29=0," ",'GOOD PE'!L29)</f>
        <v xml:space="preserve"> </v>
      </c>
      <c r="E23" s="89" t="str">
        <f>IF('GOOD PE'!M29=0," ",'GOOD PE'!M29)</f>
        <v xml:space="preserve"> </v>
      </c>
      <c r="F23" s="89" t="str">
        <f>IF('GOOD PE'!N29=0," ",'GOOD PE'!N29)</f>
        <v xml:space="preserve"> </v>
      </c>
      <c r="G23" s="89" t="str">
        <f>IF('GOOD PE'!O29=0," ",'GOOD PE'!O29)</f>
        <v xml:space="preserve"> </v>
      </c>
      <c r="H23" s="89" t="str">
        <f>IF('GOOD PE'!P29=0," ",'GOOD PE'!P29)</f>
        <v xml:space="preserve"> </v>
      </c>
      <c r="I23" s="89" t="str">
        <f>IF('GOOD PE'!Q29=0," ",'GOOD PE'!Q29)</f>
        <v xml:space="preserve"> </v>
      </c>
      <c r="J23" s="89" t="str">
        <f>IF('GOOD PE'!R29=0," ",'GOOD PE'!R29)</f>
        <v xml:space="preserve"> </v>
      </c>
      <c r="K23" s="89" t="str">
        <f>IF('GOOD PE'!S29=0," ",'GOOD PE'!S29)</f>
        <v xml:space="preserve"> </v>
      </c>
      <c r="L23" s="89" t="str">
        <f>IF('GOOD PE'!T29=0," ",'GOOD PE'!T29)</f>
        <v xml:space="preserve"> </v>
      </c>
      <c r="M23" s="89" t="str">
        <f>IF('GOOD PE'!U29=0," ",'GOOD PE'!U29)</f>
        <v xml:space="preserve"> </v>
      </c>
      <c r="N23" s="89" t="str">
        <f>IF('GOOD PE'!V29=0," ",'GOOD PE'!V29)</f>
        <v xml:space="preserve"> </v>
      </c>
      <c r="O23" s="89" t="str">
        <f>IF('GOOD PE'!W29=0," ",'GOOD PE'!W29)</f>
        <v xml:space="preserve"> </v>
      </c>
      <c r="P23" s="89" t="str">
        <f>IF('GOOD PE'!X29=0," ",'GOOD PE'!X29)</f>
        <v xml:space="preserve"> </v>
      </c>
      <c r="Q23" s="192" t="str">
        <f>IF('GOOD PE'!Y29=0," ",'GOOD PE'!Y29)</f>
        <v xml:space="preserve"> </v>
      </c>
      <c r="R23" s="90">
        <f t="shared" si="3"/>
        <v>0</v>
      </c>
      <c r="S23" s="91">
        <f>R23*'GOOD PE'!H29</f>
        <v>0</v>
      </c>
      <c r="T23" s="92">
        <f>R23*'GOOD PE'!AX29</f>
        <v>0</v>
      </c>
    </row>
    <row r="24" spans="1:20" ht="23.25" customHeight="1" thickBot="1">
      <c r="A24" s="117" t="str">
        <f>'GOOD PE'!D30</f>
        <v>G-16PE</v>
      </c>
      <c r="B24" s="110">
        <f>'GOOD PE'!H30</f>
        <v>3</v>
      </c>
      <c r="C24" s="111" t="str">
        <f>IF('GOOD PE'!K30=0," ",'GOOD PE'!K30)</f>
        <v xml:space="preserve"> </v>
      </c>
      <c r="D24" s="89" t="str">
        <f>IF('GOOD PE'!L30=0," ",'GOOD PE'!L30)</f>
        <v xml:space="preserve"> </v>
      </c>
      <c r="E24" s="89" t="str">
        <f>IF('GOOD PE'!M30=0," ",'GOOD PE'!M30)</f>
        <v xml:space="preserve"> </v>
      </c>
      <c r="F24" s="89" t="str">
        <f>IF('GOOD PE'!N30=0," ",'GOOD PE'!N30)</f>
        <v xml:space="preserve"> </v>
      </c>
      <c r="G24" s="89" t="str">
        <f>IF('GOOD PE'!O30=0," ",'GOOD PE'!O30)</f>
        <v xml:space="preserve"> </v>
      </c>
      <c r="H24" s="89" t="str">
        <f>IF('GOOD PE'!P30=0," ",'GOOD PE'!P30)</f>
        <v xml:space="preserve"> </v>
      </c>
      <c r="I24" s="89" t="str">
        <f>IF('GOOD PE'!Q30=0," ",'GOOD PE'!Q30)</f>
        <v xml:space="preserve"> </v>
      </c>
      <c r="J24" s="89" t="str">
        <f>IF('GOOD PE'!R30=0," ",'GOOD PE'!R30)</f>
        <v xml:space="preserve"> </v>
      </c>
      <c r="K24" s="89" t="str">
        <f>IF('GOOD PE'!S30=0," ",'GOOD PE'!S30)</f>
        <v xml:space="preserve"> </v>
      </c>
      <c r="L24" s="89" t="str">
        <f>IF('GOOD PE'!T30=0," ",'GOOD PE'!T30)</f>
        <v xml:space="preserve"> </v>
      </c>
      <c r="M24" s="89" t="str">
        <f>IF('GOOD PE'!U30=0," ",'GOOD PE'!U30)</f>
        <v xml:space="preserve"> </v>
      </c>
      <c r="N24" s="89" t="str">
        <f>IF('GOOD PE'!V30=0," ",'GOOD PE'!V30)</f>
        <v xml:space="preserve"> </v>
      </c>
      <c r="O24" s="89" t="str">
        <f>IF('GOOD PE'!W30=0," ",'GOOD PE'!W30)</f>
        <v xml:space="preserve"> </v>
      </c>
      <c r="P24" s="89" t="str">
        <f>IF('GOOD PE'!X30=0," ",'GOOD PE'!X30)</f>
        <v xml:space="preserve"> </v>
      </c>
      <c r="Q24" s="192" t="str">
        <f>IF('GOOD PE'!Y30=0," ",'GOOD PE'!Y30)</f>
        <v xml:space="preserve"> </v>
      </c>
      <c r="R24" s="90">
        <f t="shared" si="3"/>
        <v>0</v>
      </c>
      <c r="S24" s="91">
        <f>R24*'GOOD PE'!H30</f>
        <v>0</v>
      </c>
      <c r="T24" s="92">
        <f>R24*'GOOD PE'!AX30</f>
        <v>0</v>
      </c>
    </row>
    <row r="25" spans="1:20" ht="23.25" customHeight="1" thickBot="1">
      <c r="A25" s="117" t="str">
        <f>'GOOD PE'!D31</f>
        <v>G-17PE</v>
      </c>
      <c r="B25" s="110">
        <f>'GOOD PE'!H31</f>
        <v>3</v>
      </c>
      <c r="C25" s="111" t="str">
        <f>IF('GOOD PE'!K31=0," ",'GOOD PE'!K31)</f>
        <v xml:space="preserve"> </v>
      </c>
      <c r="D25" s="89" t="str">
        <f>IF('GOOD PE'!L31=0," ",'GOOD PE'!L31)</f>
        <v xml:space="preserve"> </v>
      </c>
      <c r="E25" s="89" t="str">
        <f>IF('GOOD PE'!M31=0," ",'GOOD PE'!M31)</f>
        <v xml:space="preserve"> </v>
      </c>
      <c r="F25" s="89" t="str">
        <f>IF('GOOD PE'!N31=0," ",'GOOD PE'!N31)</f>
        <v xml:space="preserve"> </v>
      </c>
      <c r="G25" s="89" t="str">
        <f>IF('GOOD PE'!O31=0," ",'GOOD PE'!O31)</f>
        <v xml:space="preserve"> </v>
      </c>
      <c r="H25" s="89" t="str">
        <f>IF('GOOD PE'!P31=0," ",'GOOD PE'!P31)</f>
        <v xml:space="preserve"> </v>
      </c>
      <c r="I25" s="89" t="str">
        <f>IF('GOOD PE'!Q31=0," ",'GOOD PE'!Q31)</f>
        <v xml:space="preserve"> </v>
      </c>
      <c r="J25" s="89" t="str">
        <f>IF('GOOD PE'!R31=0," ",'GOOD PE'!R31)</f>
        <v xml:space="preserve"> </v>
      </c>
      <c r="K25" s="89" t="str">
        <f>IF('GOOD PE'!S31=0," ",'GOOD PE'!S31)</f>
        <v xml:space="preserve"> </v>
      </c>
      <c r="L25" s="89" t="str">
        <f>IF('GOOD PE'!T31=0," ",'GOOD PE'!T31)</f>
        <v xml:space="preserve"> </v>
      </c>
      <c r="M25" s="89" t="str">
        <f>IF('GOOD PE'!U31=0," ",'GOOD PE'!U31)</f>
        <v xml:space="preserve"> </v>
      </c>
      <c r="N25" s="89" t="str">
        <f>IF('GOOD PE'!V31=0," ",'GOOD PE'!V31)</f>
        <v xml:space="preserve"> </v>
      </c>
      <c r="O25" s="89" t="str">
        <f>IF('GOOD PE'!W31=0," ",'GOOD PE'!W31)</f>
        <v xml:space="preserve"> </v>
      </c>
      <c r="P25" s="89" t="str">
        <f>IF('GOOD PE'!X31=0," ",'GOOD PE'!X31)</f>
        <v xml:space="preserve"> </v>
      </c>
      <c r="Q25" s="192" t="str">
        <f>IF('GOOD PE'!Y31=0," ",'GOOD PE'!Y31)</f>
        <v xml:space="preserve"> </v>
      </c>
      <c r="R25" s="90">
        <f t="shared" si="3"/>
        <v>0</v>
      </c>
      <c r="S25" s="91">
        <f>R25*'GOOD PE'!H31</f>
        <v>0</v>
      </c>
      <c r="T25" s="92">
        <f>R25*'GOOD PE'!AX31</f>
        <v>0</v>
      </c>
    </row>
    <row r="26" spans="1:20" ht="23.25" customHeight="1" thickBot="1">
      <c r="A26" s="117" t="str">
        <f>'GOOD PE'!D32</f>
        <v>G-18PE</v>
      </c>
      <c r="B26" s="110">
        <f>'GOOD PE'!H32</f>
        <v>2</v>
      </c>
      <c r="C26" s="111" t="str">
        <f>IF('GOOD PE'!K32=0," ",'GOOD PE'!K32)</f>
        <v xml:space="preserve"> </v>
      </c>
      <c r="D26" s="89" t="str">
        <f>IF('GOOD PE'!L32=0," ",'GOOD PE'!L32)</f>
        <v xml:space="preserve"> </v>
      </c>
      <c r="E26" s="89" t="str">
        <f>IF('GOOD PE'!M32=0," ",'GOOD PE'!M32)</f>
        <v xml:space="preserve"> </v>
      </c>
      <c r="F26" s="89" t="str">
        <f>IF('GOOD PE'!N32=0," ",'GOOD PE'!N32)</f>
        <v xml:space="preserve"> </v>
      </c>
      <c r="G26" s="89" t="str">
        <f>IF('GOOD PE'!O32=0," ",'GOOD PE'!O32)</f>
        <v xml:space="preserve"> </v>
      </c>
      <c r="H26" s="89" t="str">
        <f>IF('GOOD PE'!P32=0," ",'GOOD PE'!P32)</f>
        <v xml:space="preserve"> </v>
      </c>
      <c r="I26" s="89" t="str">
        <f>IF('GOOD PE'!Q32=0," ",'GOOD PE'!Q32)</f>
        <v xml:space="preserve"> </v>
      </c>
      <c r="J26" s="89" t="str">
        <f>IF('GOOD PE'!R32=0," ",'GOOD PE'!R32)</f>
        <v xml:space="preserve"> </v>
      </c>
      <c r="K26" s="89" t="str">
        <f>IF('GOOD PE'!S32=0," ",'GOOD PE'!S32)</f>
        <v xml:space="preserve"> </v>
      </c>
      <c r="L26" s="89" t="str">
        <f>IF('GOOD PE'!T32=0," ",'GOOD PE'!T32)</f>
        <v xml:space="preserve"> </v>
      </c>
      <c r="M26" s="89" t="str">
        <f>IF('GOOD PE'!U32=0," ",'GOOD PE'!U32)</f>
        <v xml:space="preserve"> </v>
      </c>
      <c r="N26" s="89" t="str">
        <f>IF('GOOD PE'!V32=0," ",'GOOD PE'!V32)</f>
        <v xml:space="preserve"> </v>
      </c>
      <c r="O26" s="89" t="str">
        <f>IF('GOOD PE'!W32=0," ",'GOOD PE'!W32)</f>
        <v xml:space="preserve"> </v>
      </c>
      <c r="P26" s="89" t="str">
        <f>IF('GOOD PE'!X32=0," ",'GOOD PE'!X32)</f>
        <v xml:space="preserve"> </v>
      </c>
      <c r="Q26" s="192" t="str">
        <f>IF('GOOD PE'!Y32=0," ",'GOOD PE'!Y32)</f>
        <v xml:space="preserve"> </v>
      </c>
      <c r="R26" s="90">
        <f t="shared" si="3"/>
        <v>0</v>
      </c>
      <c r="S26" s="91">
        <f>R26*'GOOD PE'!H32</f>
        <v>0</v>
      </c>
      <c r="T26" s="92">
        <f>R26*'GOOD PE'!AX32</f>
        <v>0</v>
      </c>
    </row>
    <row r="27" spans="1:20" ht="23.25" customHeight="1" thickBot="1">
      <c r="A27" s="117" t="str">
        <f>'GOOD PE'!D33</f>
        <v>G-19PE</v>
      </c>
      <c r="B27" s="110">
        <f>'GOOD PE'!H33</f>
        <v>1</v>
      </c>
      <c r="C27" s="111" t="str">
        <f>IF('GOOD PE'!K33=0," ",'GOOD PE'!K33)</f>
        <v xml:space="preserve"> </v>
      </c>
      <c r="D27" s="89" t="str">
        <f>IF('GOOD PE'!L33=0," ",'GOOD PE'!L33)</f>
        <v xml:space="preserve"> </v>
      </c>
      <c r="E27" s="89" t="str">
        <f>IF('GOOD PE'!M33=0," ",'GOOD PE'!M33)</f>
        <v xml:space="preserve"> </v>
      </c>
      <c r="F27" s="89" t="str">
        <f>IF('GOOD PE'!N33=0," ",'GOOD PE'!N33)</f>
        <v xml:space="preserve"> </v>
      </c>
      <c r="G27" s="89" t="str">
        <f>IF('GOOD PE'!O33=0," ",'GOOD PE'!O33)</f>
        <v xml:space="preserve"> </v>
      </c>
      <c r="H27" s="89" t="str">
        <f>IF('GOOD PE'!P33=0," ",'GOOD PE'!P33)</f>
        <v xml:space="preserve"> </v>
      </c>
      <c r="I27" s="89" t="str">
        <f>IF('GOOD PE'!Q33=0," ",'GOOD PE'!Q33)</f>
        <v xml:space="preserve"> </v>
      </c>
      <c r="J27" s="89" t="str">
        <f>IF('GOOD PE'!R33=0," ",'GOOD PE'!R33)</f>
        <v xml:space="preserve"> </v>
      </c>
      <c r="K27" s="89" t="str">
        <f>IF('GOOD PE'!S33=0," ",'GOOD PE'!S33)</f>
        <v xml:space="preserve"> </v>
      </c>
      <c r="L27" s="89" t="str">
        <f>IF('GOOD PE'!T33=0," ",'GOOD PE'!T33)</f>
        <v xml:space="preserve"> </v>
      </c>
      <c r="M27" s="89" t="str">
        <f>IF('GOOD PE'!U33=0," ",'GOOD PE'!U33)</f>
        <v xml:space="preserve"> </v>
      </c>
      <c r="N27" s="89" t="str">
        <f>IF('GOOD PE'!V33=0," ",'GOOD PE'!V33)</f>
        <v xml:space="preserve"> </v>
      </c>
      <c r="O27" s="89" t="str">
        <f>IF('GOOD PE'!W33=0," ",'GOOD PE'!W33)</f>
        <v xml:space="preserve"> </v>
      </c>
      <c r="P27" s="89" t="str">
        <f>IF('GOOD PE'!X33=0," ",'GOOD PE'!X33)</f>
        <v xml:space="preserve"> </v>
      </c>
      <c r="Q27" s="192" t="str">
        <f>IF('GOOD PE'!Y33=0," ",'GOOD PE'!Y33)</f>
        <v xml:space="preserve"> </v>
      </c>
      <c r="R27" s="90">
        <f t="shared" si="3"/>
        <v>0</v>
      </c>
      <c r="S27" s="91">
        <f>R27*'GOOD PE'!H33</f>
        <v>0</v>
      </c>
      <c r="T27" s="92">
        <f>R27*'GOOD PE'!AX33</f>
        <v>0</v>
      </c>
    </row>
    <row r="28" spans="1:20" ht="23.25" customHeight="1" thickBot="1">
      <c r="A28" s="117" t="str">
        <f>'GOOD PE'!D34</f>
        <v>G-20PE</v>
      </c>
      <c r="B28" s="110">
        <f>'GOOD PE'!H34</f>
        <v>1</v>
      </c>
      <c r="C28" s="111" t="str">
        <f>IF('GOOD PE'!K34=0," ",'GOOD PE'!K34)</f>
        <v xml:space="preserve"> </v>
      </c>
      <c r="D28" s="89" t="str">
        <f>IF('GOOD PE'!L34=0," ",'GOOD PE'!L34)</f>
        <v xml:space="preserve"> </v>
      </c>
      <c r="E28" s="89" t="str">
        <f>IF('GOOD PE'!M34=0," ",'GOOD PE'!M34)</f>
        <v xml:space="preserve"> </v>
      </c>
      <c r="F28" s="89" t="str">
        <f>IF('GOOD PE'!N34=0," ",'GOOD PE'!N34)</f>
        <v xml:space="preserve"> </v>
      </c>
      <c r="G28" s="89" t="str">
        <f>IF('GOOD PE'!O34=0," ",'GOOD PE'!O34)</f>
        <v xml:space="preserve"> </v>
      </c>
      <c r="H28" s="89" t="str">
        <f>IF('GOOD PE'!P34=0," ",'GOOD PE'!P34)</f>
        <v xml:space="preserve"> </v>
      </c>
      <c r="I28" s="89" t="str">
        <f>IF('GOOD PE'!Q34=0," ",'GOOD PE'!Q34)</f>
        <v xml:space="preserve"> </v>
      </c>
      <c r="J28" s="89" t="str">
        <f>IF('GOOD PE'!R34=0," ",'GOOD PE'!R34)</f>
        <v xml:space="preserve"> </v>
      </c>
      <c r="K28" s="89" t="str">
        <f>IF('GOOD PE'!S34=0," ",'GOOD PE'!S34)</f>
        <v xml:space="preserve"> </v>
      </c>
      <c r="L28" s="89" t="str">
        <f>IF('GOOD PE'!T34=0," ",'GOOD PE'!T34)</f>
        <v xml:space="preserve"> </v>
      </c>
      <c r="M28" s="89" t="str">
        <f>IF('GOOD PE'!U34=0," ",'GOOD PE'!U34)</f>
        <v xml:space="preserve"> </v>
      </c>
      <c r="N28" s="89" t="str">
        <f>IF('GOOD PE'!V34=0," ",'GOOD PE'!V34)</f>
        <v xml:space="preserve"> </v>
      </c>
      <c r="O28" s="89" t="str">
        <f>IF('GOOD PE'!W34=0," ",'GOOD PE'!W34)</f>
        <v xml:space="preserve"> </v>
      </c>
      <c r="P28" s="89" t="str">
        <f>IF('GOOD PE'!X34=0," ",'GOOD PE'!X34)</f>
        <v xml:space="preserve"> </v>
      </c>
      <c r="Q28" s="192" t="str">
        <f>IF('GOOD PE'!Y34=0," ",'GOOD PE'!Y34)</f>
        <v xml:space="preserve"> </v>
      </c>
      <c r="R28" s="90">
        <f t="shared" si="3"/>
        <v>0</v>
      </c>
      <c r="S28" s="91">
        <f>R28*'GOOD PE'!H34</f>
        <v>0</v>
      </c>
      <c r="T28" s="92">
        <f>R28*'GOOD PE'!AX34</f>
        <v>0</v>
      </c>
    </row>
    <row r="29" spans="1:20" ht="23.25" customHeight="1" thickBot="1">
      <c r="A29" s="117" t="str">
        <f>'GOOD PE'!D35</f>
        <v>G-21PE</v>
      </c>
      <c r="B29" s="110">
        <f>'GOOD PE'!H35</f>
        <v>1</v>
      </c>
      <c r="C29" s="111" t="str">
        <f>IF('GOOD PE'!K35=0," ",'GOOD PE'!K35)</f>
        <v xml:space="preserve"> </v>
      </c>
      <c r="D29" s="89" t="str">
        <f>IF('GOOD PE'!L35=0," ",'GOOD PE'!L35)</f>
        <v xml:space="preserve"> </v>
      </c>
      <c r="E29" s="89" t="str">
        <f>IF('GOOD PE'!M35=0," ",'GOOD PE'!M35)</f>
        <v xml:space="preserve"> </v>
      </c>
      <c r="F29" s="89" t="str">
        <f>IF('GOOD PE'!N35=0," ",'GOOD PE'!N35)</f>
        <v xml:space="preserve"> </v>
      </c>
      <c r="G29" s="89" t="str">
        <f>IF('GOOD PE'!O35=0," ",'GOOD PE'!O35)</f>
        <v xml:space="preserve"> </v>
      </c>
      <c r="H29" s="89" t="str">
        <f>IF('GOOD PE'!P35=0," ",'GOOD PE'!P35)</f>
        <v xml:space="preserve"> </v>
      </c>
      <c r="I29" s="89" t="str">
        <f>IF('GOOD PE'!Q35=0," ",'GOOD PE'!Q35)</f>
        <v xml:space="preserve"> </v>
      </c>
      <c r="J29" s="89" t="str">
        <f>IF('GOOD PE'!R35=0," ",'GOOD PE'!R35)</f>
        <v xml:space="preserve"> </v>
      </c>
      <c r="K29" s="89" t="str">
        <f>IF('GOOD PE'!S35=0," ",'GOOD PE'!S35)</f>
        <v xml:space="preserve"> </v>
      </c>
      <c r="L29" s="89" t="str">
        <f>IF('GOOD PE'!T35=0," ",'GOOD PE'!T35)</f>
        <v xml:space="preserve"> </v>
      </c>
      <c r="M29" s="89" t="str">
        <f>IF('GOOD PE'!U35=0," ",'GOOD PE'!U35)</f>
        <v xml:space="preserve"> </v>
      </c>
      <c r="N29" s="89" t="str">
        <f>IF('GOOD PE'!V35=0," ",'GOOD PE'!V35)</f>
        <v xml:space="preserve"> </v>
      </c>
      <c r="O29" s="89" t="str">
        <f>IF('GOOD PE'!W35=0," ",'GOOD PE'!W35)</f>
        <v xml:space="preserve"> </v>
      </c>
      <c r="P29" s="89" t="str">
        <f>IF('GOOD PE'!X35=0," ",'GOOD PE'!X35)</f>
        <v xml:space="preserve"> </v>
      </c>
      <c r="Q29" s="192" t="str">
        <f>IF('GOOD PE'!Y35=0," ",'GOOD PE'!Y35)</f>
        <v xml:space="preserve"> </v>
      </c>
      <c r="R29" s="90">
        <f t="shared" si="3"/>
        <v>0</v>
      </c>
      <c r="S29" s="91">
        <f>R29*'GOOD PE'!H35</f>
        <v>0</v>
      </c>
      <c r="T29" s="92">
        <f>R29*'GOOD PE'!AX35</f>
        <v>0</v>
      </c>
    </row>
    <row r="30" spans="1:20" ht="23.25" customHeight="1" thickBot="1">
      <c r="A30" s="117" t="str">
        <f>'GOOD PE'!D12</f>
        <v>DCJ-PE</v>
      </c>
      <c r="B30" s="110">
        <f>'GOOD PE'!H12</f>
        <v>6</v>
      </c>
      <c r="C30" s="111" t="str">
        <f>IF('GOOD PE'!K12=0," ",'GOOD PE'!K12)</f>
        <v xml:space="preserve"> </v>
      </c>
      <c r="D30" s="89" t="str">
        <f>IF('GOOD PE'!L12=0," ",'GOOD PE'!L12)</f>
        <v xml:space="preserve"> </v>
      </c>
      <c r="E30" s="89" t="str">
        <f>IF('GOOD PE'!M12=0," ",'GOOD PE'!M12)</f>
        <v xml:space="preserve"> </v>
      </c>
      <c r="F30" s="89" t="str">
        <f>IF('GOOD PE'!N12=0," ",'GOOD PE'!N12)</f>
        <v xml:space="preserve"> </v>
      </c>
      <c r="G30" s="89" t="str">
        <f>IF('GOOD PE'!O12=0," ",'GOOD PE'!O12)</f>
        <v xml:space="preserve"> </v>
      </c>
      <c r="H30" s="89" t="str">
        <f>IF('GOOD PE'!P12=0," ",'GOOD PE'!P12)</f>
        <v xml:space="preserve"> </v>
      </c>
      <c r="I30" s="89" t="str">
        <f>IF('GOOD PE'!Q12=0," ",'GOOD PE'!Q12)</f>
        <v xml:space="preserve"> </v>
      </c>
      <c r="J30" s="89" t="str">
        <f>IF('GOOD PE'!R12=0," ",'GOOD PE'!R12)</f>
        <v xml:space="preserve"> </v>
      </c>
      <c r="K30" s="89" t="str">
        <f>IF('GOOD PE'!S12=0," ",'GOOD PE'!S12)</f>
        <v xml:space="preserve"> </v>
      </c>
      <c r="L30" s="89" t="str">
        <f>IF('GOOD PE'!T12=0," ",'GOOD PE'!T12)</f>
        <v xml:space="preserve"> </v>
      </c>
      <c r="M30" s="89" t="str">
        <f>IF('GOOD PE'!U12=0," ",'GOOD PE'!U12)</f>
        <v xml:space="preserve"> </v>
      </c>
      <c r="N30" s="89" t="str">
        <f>IF('GOOD PE'!V12=0," ",'GOOD PE'!V12)</f>
        <v xml:space="preserve"> </v>
      </c>
      <c r="O30" s="89" t="str">
        <f>IF('GOOD PE'!W12=0," ",'GOOD PE'!W12)</f>
        <v xml:space="preserve"> </v>
      </c>
      <c r="P30" s="89" t="str">
        <f>IF('GOOD PE'!X12=0," ",'GOOD PE'!X12)</f>
        <v xml:space="preserve"> </v>
      </c>
      <c r="Q30" s="192" t="str">
        <f>IF('GOOD PE'!Y12=0," ",'GOOD PE'!Y12)</f>
        <v xml:space="preserve"> </v>
      </c>
      <c r="R30" s="90">
        <f t="shared" ref="R30:R31" si="4">SUM(C30:Q30)</f>
        <v>0</v>
      </c>
      <c r="S30" s="91">
        <f>SUM(C30:Q30)*B30</f>
        <v>0</v>
      </c>
      <c r="T30" s="431">
        <f>SUM(C30:Q30)</f>
        <v>0</v>
      </c>
    </row>
    <row r="31" spans="1:20" ht="23.25" customHeight="1">
      <c r="A31" s="117" t="str">
        <f>'GOOD PE'!D13</f>
        <v>DCF-PE</v>
      </c>
      <c r="B31" s="110">
        <f>'GOOD PE'!H13</f>
        <v>10</v>
      </c>
      <c r="C31" s="111" t="str">
        <f>IF('GOOD PE'!K13=0," ",'GOOD PE'!K13)</f>
        <v xml:space="preserve"> </v>
      </c>
      <c r="D31" s="89" t="str">
        <f>IF('GOOD PE'!L13=0," ",'GOOD PE'!L13)</f>
        <v xml:space="preserve"> </v>
      </c>
      <c r="E31" s="89" t="str">
        <f>IF('GOOD PE'!M13=0," ",'GOOD PE'!M13)</f>
        <v xml:space="preserve"> </v>
      </c>
      <c r="F31" s="89" t="str">
        <f>IF('GOOD PE'!N13=0," ",'GOOD PE'!N13)</f>
        <v xml:space="preserve"> </v>
      </c>
      <c r="G31" s="89" t="str">
        <f>IF('GOOD PE'!O13=0," ",'GOOD PE'!O13)</f>
        <v xml:space="preserve"> </v>
      </c>
      <c r="H31" s="89" t="str">
        <f>IF('GOOD PE'!P13=0," ",'GOOD PE'!P13)</f>
        <v xml:space="preserve"> </v>
      </c>
      <c r="I31" s="89" t="str">
        <f>IF('GOOD PE'!Q13=0," ",'GOOD PE'!Q13)</f>
        <v xml:space="preserve"> </v>
      </c>
      <c r="J31" s="89" t="str">
        <f>IF('GOOD PE'!R13=0," ",'GOOD PE'!R13)</f>
        <v xml:space="preserve"> </v>
      </c>
      <c r="K31" s="89" t="str">
        <f>IF('GOOD PE'!S13=0," ",'GOOD PE'!S13)</f>
        <v xml:space="preserve"> </v>
      </c>
      <c r="L31" s="89" t="str">
        <f>IF('GOOD PE'!T13=0," ",'GOOD PE'!T13)</f>
        <v xml:space="preserve"> </v>
      </c>
      <c r="M31" s="89" t="str">
        <f>IF('GOOD PE'!U13=0," ",'GOOD PE'!U13)</f>
        <v xml:space="preserve"> </v>
      </c>
      <c r="N31" s="89" t="str">
        <f>IF('GOOD PE'!V13=0," ",'GOOD PE'!V13)</f>
        <v xml:space="preserve"> </v>
      </c>
      <c r="O31" s="89" t="str">
        <f>IF('GOOD PE'!W13=0," ",'GOOD PE'!W13)</f>
        <v xml:space="preserve"> </v>
      </c>
      <c r="P31" s="89" t="str">
        <f>IF('GOOD PE'!X13=0," ",'GOOD PE'!X13)</f>
        <v xml:space="preserve"> </v>
      </c>
      <c r="Q31" s="192" t="str">
        <f>IF('GOOD PE'!Y13=0," ",'GOOD PE'!Y13)</f>
        <v xml:space="preserve"> </v>
      </c>
      <c r="R31" s="90">
        <f t="shared" si="4"/>
        <v>0</v>
      </c>
      <c r="S31" s="91">
        <f>SUM(C31:Q31)*B31</f>
        <v>0</v>
      </c>
      <c r="T31" s="431">
        <f>SUM(C31:Q31)</f>
        <v>0</v>
      </c>
    </row>
  </sheetData>
  <sheetProtection selectLockedCells="1" selectUnlockedCells="1"/>
  <autoFilter ref="R7:R27" xr:uid="{00000000-0009-0000-0000-000006000000}"/>
  <mergeCells count="8">
    <mergeCell ref="B7:B8"/>
    <mergeCell ref="N2:R2"/>
    <mergeCell ref="A4:C4"/>
    <mergeCell ref="O4:T4"/>
    <mergeCell ref="O5:T5"/>
    <mergeCell ref="A5:N5"/>
    <mergeCell ref="H2:L2"/>
    <mergeCell ref="A1:F2"/>
  </mergeCells>
  <conditionalFormatting sqref="A7 C7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{441C62CA-73DD-4A9B-AAAF-69F85246553F}</x14:id>
        </ext>
      </extLst>
    </cfRule>
  </conditionalFormatting>
  <conditionalFormatting sqref="D7:N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{C32FF130-7B21-4333-9CBC-227B02039FFC}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4294967292" verticalDpi="4294967292" r:id="rId1"/>
  <headerFooter>
    <oddHeader xml:space="preserve">&amp;C
</oddHead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C62CA-73DD-4A9B-AAAF-69F852465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 C7</xm:sqref>
        </x14:conditionalFormatting>
        <x14:conditionalFormatting xmlns:xm="http://schemas.microsoft.com/office/excel/2006/main">
          <x14:cfRule type="dataBar" id="{C32FF130-7B21-4333-9CBC-227B02039F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D7:N7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ED69-E990-4033-BEF7-DEB9DC973D3A}">
  <dimension ref="A1:R31"/>
  <sheetViews>
    <sheetView showGridLines="0" zoomScaleNormal="100" workbookViewId="0">
      <selection activeCell="A4" sqref="A4"/>
    </sheetView>
  </sheetViews>
  <sheetFormatPr defaultColWidth="12.25" defaultRowHeight="15.75"/>
  <cols>
    <col min="1" max="1" width="9" style="60" customWidth="1"/>
    <col min="2" max="3" width="6.5" style="60" customWidth="1"/>
    <col min="4" max="16" width="6.5" style="59" customWidth="1"/>
    <col min="17" max="17" width="6.75" style="59" customWidth="1"/>
    <col min="18" max="18" width="6.5" style="59" customWidth="1"/>
    <col min="19" max="19" width="10.5" style="60" customWidth="1"/>
    <col min="20" max="20" width="4.75" style="60" customWidth="1"/>
    <col min="21" max="16384" width="12.25" style="60"/>
  </cols>
  <sheetData>
    <row r="1" spans="1:18" ht="40.15" customHeight="1">
      <c r="A1" s="488">
        <f>'PE PRODUCTION LIST'!A5</f>
        <v>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390"/>
      <c r="M1" s="489">
        <f>'PE PRODUCTION LIST'!O5</f>
        <v>0</v>
      </c>
      <c r="N1" s="489"/>
      <c r="O1" s="489"/>
      <c r="P1" s="489"/>
      <c r="Q1" s="489"/>
    </row>
    <row r="2" spans="1:18" s="39" customFormat="1" ht="24" customHeight="1">
      <c r="Q2" s="299">
        <f>SUM(Q4:Q24)</f>
        <v>0</v>
      </c>
    </row>
    <row r="3" spans="1:18" ht="60" customHeight="1">
      <c r="A3" s="61" t="s">
        <v>14</v>
      </c>
      <c r="B3" s="65" t="s">
        <v>1</v>
      </c>
      <c r="C3" s="65" t="s">
        <v>2</v>
      </c>
      <c r="D3" s="65" t="s">
        <v>9</v>
      </c>
      <c r="E3" s="65" t="s">
        <v>25</v>
      </c>
      <c r="F3" s="65" t="s">
        <v>3</v>
      </c>
      <c r="G3" s="65" t="s">
        <v>196</v>
      </c>
      <c r="H3" s="402" t="s">
        <v>449</v>
      </c>
      <c r="I3" s="402" t="s">
        <v>450</v>
      </c>
      <c r="J3" s="402" t="s">
        <v>451</v>
      </c>
      <c r="K3" s="65" t="s">
        <v>12</v>
      </c>
      <c r="L3" s="65" t="s">
        <v>452</v>
      </c>
      <c r="M3" s="65" t="s">
        <v>15</v>
      </c>
      <c r="N3" s="65" t="s">
        <v>62</v>
      </c>
      <c r="O3" s="65" t="s">
        <v>453</v>
      </c>
      <c r="P3" s="65" t="s">
        <v>132</v>
      </c>
      <c r="Q3" s="62" t="s">
        <v>16</v>
      </c>
      <c r="R3" s="60"/>
    </row>
    <row r="4" spans="1:18" ht="23.25" customHeight="1">
      <c r="A4" s="63" t="str">
        <f>'GOOD PE'!D15</f>
        <v>G-1PE</v>
      </c>
      <c r="B4" s="103" t="str">
        <f>IF('GOOD PE'!K15=0," ",'GOOD PE'!K15)</f>
        <v xml:space="preserve"> </v>
      </c>
      <c r="C4" s="103" t="str">
        <f>IF('GOOD PE'!L15=0," ",'GOOD PE'!L15)</f>
        <v xml:space="preserve"> </v>
      </c>
      <c r="D4" s="103" t="str">
        <f>IF('GOOD PE'!M15=0," ",'GOOD PE'!M15)</f>
        <v xml:space="preserve"> </v>
      </c>
      <c r="E4" s="103" t="str">
        <f>IF('GOOD PE'!N15=0," ",'GOOD PE'!N15)</f>
        <v xml:space="preserve"> </v>
      </c>
      <c r="F4" s="103" t="str">
        <f>IF('GOOD PE'!O15=0," ",'GOOD PE'!O15)</f>
        <v xml:space="preserve"> </v>
      </c>
      <c r="G4" s="103" t="str">
        <f>IF('GOOD PE'!P15=0," ",'GOOD PE'!P15)</f>
        <v xml:space="preserve"> </v>
      </c>
      <c r="H4" s="103" t="str">
        <f>IF('GOOD PE'!Q15=0," ",'GOOD PE'!Q15)</f>
        <v xml:space="preserve"> </v>
      </c>
      <c r="I4" s="103" t="str">
        <f>IF('GOOD PE'!R15=0," ",'GOOD PE'!R15)</f>
        <v xml:space="preserve"> </v>
      </c>
      <c r="J4" s="103" t="str">
        <f>IF('GOOD PE'!S15=0," ",'GOOD PE'!S15)</f>
        <v xml:space="preserve"> </v>
      </c>
      <c r="K4" s="103" t="str">
        <f>IF('GOOD PE'!T15=0," ",'GOOD PE'!T15)</f>
        <v xml:space="preserve"> </v>
      </c>
      <c r="L4" s="103" t="str">
        <f>IF('GOOD PE'!U15=0," ",'GOOD PE'!U15)</f>
        <v xml:space="preserve"> </v>
      </c>
      <c r="M4" s="103" t="str">
        <f>IF('GOOD PE'!V15=0," ",'GOOD PE'!V15)</f>
        <v xml:space="preserve"> </v>
      </c>
      <c r="N4" s="103" t="str">
        <f>IF('GOOD PE'!W15=0," ",'GOOD PE'!W15)</f>
        <v xml:space="preserve"> </v>
      </c>
      <c r="O4" s="103" t="str">
        <f>IF('GOOD PE'!X15=0," ",'GOOD PE'!X15)</f>
        <v xml:space="preserve"> </v>
      </c>
      <c r="P4" s="103" t="str">
        <f>IF('GOOD PE'!Y15=0," ",'GOOD PE'!Y15)</f>
        <v xml:space="preserve"> </v>
      </c>
      <c r="Q4" s="103">
        <f>SUM(B4:P4)</f>
        <v>0</v>
      </c>
      <c r="R4" s="60"/>
    </row>
    <row r="5" spans="1:18" ht="23.25" customHeight="1">
      <c r="A5" s="63" t="str">
        <f>'GOOD PE'!D16</f>
        <v>G-2PE</v>
      </c>
      <c r="B5" s="103" t="str">
        <f>IF('GOOD PE'!K16=0," ",'GOOD PE'!K16)</f>
        <v xml:space="preserve"> </v>
      </c>
      <c r="C5" s="103" t="str">
        <f>IF('GOOD PE'!L16=0," ",'GOOD PE'!L16)</f>
        <v xml:space="preserve"> </v>
      </c>
      <c r="D5" s="103" t="str">
        <f>IF('GOOD PE'!M16=0," ",'GOOD PE'!M16)</f>
        <v xml:space="preserve"> </v>
      </c>
      <c r="E5" s="103" t="str">
        <f>IF('GOOD PE'!N16=0," ",'GOOD PE'!N16)</f>
        <v xml:space="preserve"> </v>
      </c>
      <c r="F5" s="103" t="str">
        <f>IF('GOOD PE'!O16=0," ",'GOOD PE'!O16)</f>
        <v xml:space="preserve"> </v>
      </c>
      <c r="G5" s="103" t="str">
        <f>IF('GOOD PE'!P16=0," ",'GOOD PE'!P16)</f>
        <v xml:space="preserve"> </v>
      </c>
      <c r="H5" s="103" t="str">
        <f>IF('GOOD PE'!Q16=0," ",'GOOD PE'!Q16)</f>
        <v xml:space="preserve"> </v>
      </c>
      <c r="I5" s="103" t="str">
        <f>IF('GOOD PE'!R16=0," ",'GOOD PE'!R16)</f>
        <v xml:space="preserve"> </v>
      </c>
      <c r="J5" s="103" t="str">
        <f>IF('GOOD PE'!S16=0," ",'GOOD PE'!S16)</f>
        <v xml:space="preserve"> </v>
      </c>
      <c r="K5" s="103" t="str">
        <f>IF('GOOD PE'!T16=0," ",'GOOD PE'!T16)</f>
        <v xml:space="preserve"> </v>
      </c>
      <c r="L5" s="103" t="str">
        <f>IF('GOOD PE'!U16=0," ",'GOOD PE'!U16)</f>
        <v xml:space="preserve"> </v>
      </c>
      <c r="M5" s="103" t="str">
        <f>IF('GOOD PE'!V16=0," ",'GOOD PE'!V16)</f>
        <v xml:space="preserve"> </v>
      </c>
      <c r="N5" s="103" t="str">
        <f>IF('GOOD PE'!W16=0," ",'GOOD PE'!W16)</f>
        <v xml:space="preserve"> </v>
      </c>
      <c r="O5" s="103" t="str">
        <f>IF('GOOD PE'!X16=0," ",'GOOD PE'!X16)</f>
        <v xml:space="preserve"> </v>
      </c>
      <c r="P5" s="103" t="str">
        <f>IF('GOOD PE'!Y16=0," ",'GOOD PE'!Y16)</f>
        <v xml:space="preserve"> </v>
      </c>
      <c r="Q5" s="103">
        <f t="shared" ref="Q5:Q12" si="0">SUM(B5:P5)</f>
        <v>0</v>
      </c>
      <c r="R5" s="60"/>
    </row>
    <row r="6" spans="1:18" ht="23.25" customHeight="1">
      <c r="A6" s="63" t="str">
        <f>'GOOD PE'!D17</f>
        <v>G-3PE</v>
      </c>
      <c r="B6" s="103" t="str">
        <f>IF('GOOD PE'!K17=0," ",'GOOD PE'!K17)</f>
        <v xml:space="preserve"> </v>
      </c>
      <c r="C6" s="103" t="str">
        <f>IF('GOOD PE'!L17=0," ",'GOOD PE'!L17)</f>
        <v xml:space="preserve"> </v>
      </c>
      <c r="D6" s="103" t="str">
        <f>IF('GOOD PE'!M17=0," ",'GOOD PE'!M17)</f>
        <v xml:space="preserve"> </v>
      </c>
      <c r="E6" s="103" t="str">
        <f>IF('GOOD PE'!N17=0," ",'GOOD PE'!N17)</f>
        <v xml:space="preserve"> </v>
      </c>
      <c r="F6" s="103" t="str">
        <f>IF('GOOD PE'!O17=0," ",'GOOD PE'!O17)</f>
        <v xml:space="preserve"> </v>
      </c>
      <c r="G6" s="103" t="str">
        <f>IF('GOOD PE'!P17=0," ",'GOOD PE'!P17)</f>
        <v xml:space="preserve"> </v>
      </c>
      <c r="H6" s="103" t="str">
        <f>IF('GOOD PE'!Q17=0," ",'GOOD PE'!Q17)</f>
        <v xml:space="preserve"> </v>
      </c>
      <c r="I6" s="103" t="str">
        <f>IF('GOOD PE'!R17=0," ",'GOOD PE'!R17)</f>
        <v xml:space="preserve"> </v>
      </c>
      <c r="J6" s="103" t="str">
        <f>IF('GOOD PE'!S17=0," ",'GOOD PE'!S17)</f>
        <v xml:space="preserve"> </v>
      </c>
      <c r="K6" s="103" t="str">
        <f>IF('GOOD PE'!T17=0," ",'GOOD PE'!T17)</f>
        <v xml:space="preserve"> </v>
      </c>
      <c r="L6" s="103" t="str">
        <f>IF('GOOD PE'!U17=0," ",'GOOD PE'!U17)</f>
        <v xml:space="preserve"> </v>
      </c>
      <c r="M6" s="103" t="str">
        <f>IF('GOOD PE'!V17=0," ",'GOOD PE'!V17)</f>
        <v xml:space="preserve"> </v>
      </c>
      <c r="N6" s="103" t="str">
        <f>IF('GOOD PE'!W17=0," ",'GOOD PE'!W17)</f>
        <v xml:space="preserve"> </v>
      </c>
      <c r="O6" s="103" t="str">
        <f>IF('GOOD PE'!X17=0," ",'GOOD PE'!X17)</f>
        <v xml:space="preserve"> </v>
      </c>
      <c r="P6" s="103" t="str">
        <f>IF('GOOD PE'!Y17=0," ",'GOOD PE'!Y17)</f>
        <v xml:space="preserve"> </v>
      </c>
      <c r="Q6" s="103">
        <f t="shared" si="0"/>
        <v>0</v>
      </c>
      <c r="R6" s="60"/>
    </row>
    <row r="7" spans="1:18" ht="23.25" customHeight="1">
      <c r="A7" s="63" t="str">
        <f>'GOOD PE'!D18</f>
        <v>G-4PE</v>
      </c>
      <c r="B7" s="103" t="str">
        <f>IF('GOOD PE'!K18=0," ",'GOOD PE'!K18)</f>
        <v xml:space="preserve"> </v>
      </c>
      <c r="C7" s="103" t="str">
        <f>IF('GOOD PE'!L18=0," ",'GOOD PE'!L18)</f>
        <v xml:space="preserve"> </v>
      </c>
      <c r="D7" s="103" t="str">
        <f>IF('GOOD PE'!M18=0," ",'GOOD PE'!M18)</f>
        <v xml:space="preserve"> </v>
      </c>
      <c r="E7" s="103" t="str">
        <f>IF('GOOD PE'!N18=0," ",'GOOD PE'!N18)</f>
        <v xml:space="preserve"> </v>
      </c>
      <c r="F7" s="103" t="str">
        <f>IF('GOOD PE'!O18=0," ",'GOOD PE'!O18)</f>
        <v xml:space="preserve"> </v>
      </c>
      <c r="G7" s="103" t="str">
        <f>IF('GOOD PE'!P18=0," ",'GOOD PE'!P18)</f>
        <v xml:space="preserve"> </v>
      </c>
      <c r="H7" s="103" t="str">
        <f>IF('GOOD PE'!Q18=0," ",'GOOD PE'!Q18)</f>
        <v xml:space="preserve"> </v>
      </c>
      <c r="I7" s="103" t="str">
        <f>IF('GOOD PE'!R18=0," ",'GOOD PE'!R18)</f>
        <v xml:space="preserve"> </v>
      </c>
      <c r="J7" s="103" t="str">
        <f>IF('GOOD PE'!S18=0," ",'GOOD PE'!S18)</f>
        <v xml:space="preserve"> </v>
      </c>
      <c r="K7" s="103" t="str">
        <f>IF('GOOD PE'!T18=0," ",'GOOD PE'!T18)</f>
        <v xml:space="preserve"> </v>
      </c>
      <c r="L7" s="103" t="str">
        <f>IF('GOOD PE'!U18=0," ",'GOOD PE'!U18)</f>
        <v xml:space="preserve"> </v>
      </c>
      <c r="M7" s="103" t="str">
        <f>IF('GOOD PE'!V18=0," ",'GOOD PE'!V18)</f>
        <v xml:space="preserve"> </v>
      </c>
      <c r="N7" s="103" t="str">
        <f>IF('GOOD PE'!W18=0," ",'GOOD PE'!W18)</f>
        <v xml:space="preserve"> </v>
      </c>
      <c r="O7" s="103" t="str">
        <f>IF('GOOD PE'!X18=0," ",'GOOD PE'!X18)</f>
        <v xml:space="preserve"> </v>
      </c>
      <c r="P7" s="103" t="str">
        <f>IF('GOOD PE'!Y18=0," ",'GOOD PE'!Y18)</f>
        <v xml:space="preserve"> </v>
      </c>
      <c r="Q7" s="103">
        <f t="shared" si="0"/>
        <v>0</v>
      </c>
      <c r="R7" s="60"/>
    </row>
    <row r="8" spans="1:18" ht="23.25" customHeight="1">
      <c r="A8" s="63" t="str">
        <f>'GOOD PE'!D19</f>
        <v>G-5PE</v>
      </c>
      <c r="B8" s="103" t="str">
        <f>IF('GOOD PE'!K19=0," ",'GOOD PE'!K19)</f>
        <v xml:space="preserve"> </v>
      </c>
      <c r="C8" s="103" t="str">
        <f>IF('GOOD PE'!L19=0," ",'GOOD PE'!L19)</f>
        <v xml:space="preserve"> </v>
      </c>
      <c r="D8" s="103" t="str">
        <f>IF('GOOD PE'!M19=0," ",'GOOD PE'!M19)</f>
        <v xml:space="preserve"> </v>
      </c>
      <c r="E8" s="103" t="str">
        <f>IF('GOOD PE'!N19=0," ",'GOOD PE'!N19)</f>
        <v xml:space="preserve"> </v>
      </c>
      <c r="F8" s="103" t="str">
        <f>IF('GOOD PE'!O19=0," ",'GOOD PE'!O19)</f>
        <v xml:space="preserve"> </v>
      </c>
      <c r="G8" s="103" t="str">
        <f>IF('GOOD PE'!P19=0," ",'GOOD PE'!P19)</f>
        <v xml:space="preserve"> </v>
      </c>
      <c r="H8" s="103" t="str">
        <f>IF('GOOD PE'!Q19=0," ",'GOOD PE'!Q19)</f>
        <v xml:space="preserve"> </v>
      </c>
      <c r="I8" s="103" t="str">
        <f>IF('GOOD PE'!R19=0," ",'GOOD PE'!R19)</f>
        <v xml:space="preserve"> </v>
      </c>
      <c r="J8" s="103" t="str">
        <f>IF('GOOD PE'!S19=0," ",'GOOD PE'!S19)</f>
        <v xml:space="preserve"> </v>
      </c>
      <c r="K8" s="103" t="str">
        <f>IF('GOOD PE'!T19=0," ",'GOOD PE'!T19)</f>
        <v xml:space="preserve"> </v>
      </c>
      <c r="L8" s="103" t="str">
        <f>IF('GOOD PE'!U19=0," ",'GOOD PE'!U19)</f>
        <v xml:space="preserve"> </v>
      </c>
      <c r="M8" s="103" t="str">
        <f>IF('GOOD PE'!V19=0," ",'GOOD PE'!V19)</f>
        <v xml:space="preserve"> </v>
      </c>
      <c r="N8" s="103" t="str">
        <f>IF('GOOD PE'!W19=0," ",'GOOD PE'!W19)</f>
        <v xml:space="preserve"> </v>
      </c>
      <c r="O8" s="103" t="str">
        <f>IF('GOOD PE'!X19=0," ",'GOOD PE'!X19)</f>
        <v xml:space="preserve"> </v>
      </c>
      <c r="P8" s="103" t="str">
        <f>IF('GOOD PE'!Y19=0," ",'GOOD PE'!Y19)</f>
        <v xml:space="preserve"> </v>
      </c>
      <c r="Q8" s="103">
        <f t="shared" si="0"/>
        <v>0</v>
      </c>
      <c r="R8" s="60"/>
    </row>
    <row r="9" spans="1:18" ht="23.25" customHeight="1">
      <c r="A9" s="63" t="str">
        <f>'GOOD PE'!D20</f>
        <v>G-6PE</v>
      </c>
      <c r="B9" s="103" t="str">
        <f>IF('GOOD PE'!K20=0," ",'GOOD PE'!K20)</f>
        <v xml:space="preserve"> </v>
      </c>
      <c r="C9" s="103" t="str">
        <f>IF('GOOD PE'!L20=0," ",'GOOD PE'!L20)</f>
        <v xml:space="preserve"> </v>
      </c>
      <c r="D9" s="103" t="str">
        <f>IF('GOOD PE'!M20=0," ",'GOOD PE'!M20)</f>
        <v xml:space="preserve"> </v>
      </c>
      <c r="E9" s="103" t="str">
        <f>IF('GOOD PE'!N20=0," ",'GOOD PE'!N20)</f>
        <v xml:space="preserve"> </v>
      </c>
      <c r="F9" s="103" t="str">
        <f>IF('GOOD PE'!O20=0," ",'GOOD PE'!O20)</f>
        <v xml:space="preserve"> </v>
      </c>
      <c r="G9" s="103" t="str">
        <f>IF('GOOD PE'!P20=0," ",'GOOD PE'!P20)</f>
        <v xml:space="preserve"> </v>
      </c>
      <c r="H9" s="103" t="str">
        <f>IF('GOOD PE'!Q20=0," ",'GOOD PE'!Q20)</f>
        <v xml:space="preserve"> </v>
      </c>
      <c r="I9" s="103" t="str">
        <f>IF('GOOD PE'!R20=0," ",'GOOD PE'!R20)</f>
        <v xml:space="preserve"> </v>
      </c>
      <c r="J9" s="103" t="str">
        <f>IF('GOOD PE'!S20=0," ",'GOOD PE'!S20)</f>
        <v xml:space="preserve"> </v>
      </c>
      <c r="K9" s="103" t="str">
        <f>IF('GOOD PE'!T20=0," ",'GOOD PE'!T20)</f>
        <v xml:space="preserve"> </v>
      </c>
      <c r="L9" s="103" t="str">
        <f>IF('GOOD PE'!U20=0," ",'GOOD PE'!U20)</f>
        <v xml:space="preserve"> </v>
      </c>
      <c r="M9" s="103" t="str">
        <f>IF('GOOD PE'!V20=0," ",'GOOD PE'!V20)</f>
        <v xml:space="preserve"> </v>
      </c>
      <c r="N9" s="103" t="str">
        <f>IF('GOOD PE'!W20=0," ",'GOOD PE'!W20)</f>
        <v xml:space="preserve"> </v>
      </c>
      <c r="O9" s="103" t="str">
        <f>IF('GOOD PE'!X20=0," ",'GOOD PE'!X20)</f>
        <v xml:space="preserve"> </v>
      </c>
      <c r="P9" s="103" t="str">
        <f>IF('GOOD PE'!Y20=0," ",'GOOD PE'!Y20)</f>
        <v xml:space="preserve"> </v>
      </c>
      <c r="Q9" s="103">
        <f t="shared" si="0"/>
        <v>0</v>
      </c>
      <c r="R9" s="60"/>
    </row>
    <row r="10" spans="1:18" ht="23.25" customHeight="1">
      <c r="A10" s="63" t="str">
        <f>'GOOD PE'!D21</f>
        <v>G-7PE</v>
      </c>
      <c r="B10" s="103" t="str">
        <f>IF('GOOD PE'!K21=0," ",'GOOD PE'!K21)</f>
        <v xml:space="preserve"> </v>
      </c>
      <c r="C10" s="103" t="str">
        <f>IF('GOOD PE'!L21=0," ",'GOOD PE'!L21)</f>
        <v xml:space="preserve"> </v>
      </c>
      <c r="D10" s="103" t="str">
        <f>IF('GOOD PE'!M21=0," ",'GOOD PE'!M21)</f>
        <v xml:space="preserve"> </v>
      </c>
      <c r="E10" s="103" t="str">
        <f>IF('GOOD PE'!N21=0," ",'GOOD PE'!N21)</f>
        <v xml:space="preserve"> </v>
      </c>
      <c r="F10" s="103" t="str">
        <f>IF('GOOD PE'!O21=0," ",'GOOD PE'!O21)</f>
        <v xml:space="preserve"> </v>
      </c>
      <c r="G10" s="103" t="str">
        <f>IF('GOOD PE'!P21=0," ",'GOOD PE'!P21)</f>
        <v xml:space="preserve"> </v>
      </c>
      <c r="H10" s="103" t="str">
        <f>IF('GOOD PE'!Q21=0," ",'GOOD PE'!Q21)</f>
        <v xml:space="preserve"> </v>
      </c>
      <c r="I10" s="103" t="str">
        <f>IF('GOOD PE'!R21=0," ",'GOOD PE'!R21)</f>
        <v xml:space="preserve"> </v>
      </c>
      <c r="J10" s="103" t="str">
        <f>IF('GOOD PE'!S21=0," ",'GOOD PE'!S21)</f>
        <v xml:space="preserve"> </v>
      </c>
      <c r="K10" s="103" t="str">
        <f>IF('GOOD PE'!T21=0," ",'GOOD PE'!T21)</f>
        <v xml:space="preserve"> </v>
      </c>
      <c r="L10" s="103" t="str">
        <f>IF('GOOD PE'!U21=0," ",'GOOD PE'!U21)</f>
        <v xml:space="preserve"> </v>
      </c>
      <c r="M10" s="103" t="str">
        <f>IF('GOOD PE'!V21=0," ",'GOOD PE'!V21)</f>
        <v xml:space="preserve"> </v>
      </c>
      <c r="N10" s="103" t="str">
        <f>IF('GOOD PE'!W21=0," ",'GOOD PE'!W21)</f>
        <v xml:space="preserve"> </v>
      </c>
      <c r="O10" s="103" t="str">
        <f>IF('GOOD PE'!X21=0," ",'GOOD PE'!X21)</f>
        <v xml:space="preserve"> </v>
      </c>
      <c r="P10" s="103" t="str">
        <f>IF('GOOD PE'!Y21=0," ",'GOOD PE'!Y21)</f>
        <v xml:space="preserve"> </v>
      </c>
      <c r="Q10" s="103">
        <f t="shared" si="0"/>
        <v>0</v>
      </c>
      <c r="R10" s="60"/>
    </row>
    <row r="11" spans="1:18" ht="23.25" customHeight="1">
      <c r="A11" s="63" t="str">
        <f>'GOOD PE'!D22</f>
        <v>G-8PE</v>
      </c>
      <c r="B11" s="103" t="str">
        <f>IF('GOOD PE'!K22=0," ",'GOOD PE'!K22)</f>
        <v xml:space="preserve"> </v>
      </c>
      <c r="C11" s="103" t="str">
        <f>IF('GOOD PE'!L22=0," ",'GOOD PE'!L22)</f>
        <v xml:space="preserve"> </v>
      </c>
      <c r="D11" s="103" t="str">
        <f>IF('GOOD PE'!M22=0," ",'GOOD PE'!M22)</f>
        <v xml:space="preserve"> </v>
      </c>
      <c r="E11" s="103" t="str">
        <f>IF('GOOD PE'!N22=0," ",'GOOD PE'!N22)</f>
        <v xml:space="preserve"> </v>
      </c>
      <c r="F11" s="103" t="str">
        <f>IF('GOOD PE'!O22=0," ",'GOOD PE'!O22)</f>
        <v xml:space="preserve"> </v>
      </c>
      <c r="G11" s="103" t="str">
        <f>IF('GOOD PE'!P22=0," ",'GOOD PE'!P22)</f>
        <v xml:space="preserve"> </v>
      </c>
      <c r="H11" s="103" t="str">
        <f>IF('GOOD PE'!Q22=0," ",'GOOD PE'!Q22)</f>
        <v xml:space="preserve"> </v>
      </c>
      <c r="I11" s="103" t="str">
        <f>IF('GOOD PE'!R22=0," ",'GOOD PE'!R22)</f>
        <v xml:space="preserve"> </v>
      </c>
      <c r="J11" s="103" t="str">
        <f>IF('GOOD PE'!S22=0," ",'GOOD PE'!S22)</f>
        <v xml:space="preserve"> </v>
      </c>
      <c r="K11" s="103" t="str">
        <f>IF('GOOD PE'!T22=0," ",'GOOD PE'!T22)</f>
        <v xml:space="preserve"> </v>
      </c>
      <c r="L11" s="103" t="str">
        <f>IF('GOOD PE'!U22=0," ",'GOOD PE'!U22)</f>
        <v xml:space="preserve"> </v>
      </c>
      <c r="M11" s="103" t="str">
        <f>IF('GOOD PE'!V22=0," ",'GOOD PE'!V22)</f>
        <v xml:space="preserve"> </v>
      </c>
      <c r="N11" s="103" t="str">
        <f>IF('GOOD PE'!W22=0," ",'GOOD PE'!W22)</f>
        <v xml:space="preserve"> </v>
      </c>
      <c r="O11" s="103" t="str">
        <f>IF('GOOD PE'!X22=0," ",'GOOD PE'!X22)</f>
        <v xml:space="preserve"> </v>
      </c>
      <c r="P11" s="103" t="str">
        <f>IF('GOOD PE'!Y22=0," ",'GOOD PE'!Y22)</f>
        <v xml:space="preserve"> </v>
      </c>
      <c r="Q11" s="103">
        <f t="shared" si="0"/>
        <v>0</v>
      </c>
      <c r="R11" s="60"/>
    </row>
    <row r="12" spans="1:18" ht="23.25" customHeight="1">
      <c r="A12" s="63" t="str">
        <f>'GOOD PE'!D23</f>
        <v>G-9PE</v>
      </c>
      <c r="B12" s="103" t="str">
        <f>IF('GOOD PE'!K23=0," ",'GOOD PE'!K23)</f>
        <v xml:space="preserve"> </v>
      </c>
      <c r="C12" s="103" t="str">
        <f>IF('GOOD PE'!L23=0," ",'GOOD PE'!L23)</f>
        <v xml:space="preserve"> </v>
      </c>
      <c r="D12" s="103" t="str">
        <f>IF('GOOD PE'!M23=0," ",'GOOD PE'!M23)</f>
        <v xml:space="preserve"> </v>
      </c>
      <c r="E12" s="103" t="str">
        <f>IF('GOOD PE'!N23=0," ",'GOOD PE'!N23)</f>
        <v xml:space="preserve"> </v>
      </c>
      <c r="F12" s="103" t="str">
        <f>IF('GOOD PE'!O23=0," ",'GOOD PE'!O23)</f>
        <v xml:space="preserve"> </v>
      </c>
      <c r="G12" s="103" t="str">
        <f>IF('GOOD PE'!P23=0," ",'GOOD PE'!P23)</f>
        <v xml:space="preserve"> </v>
      </c>
      <c r="H12" s="103" t="str">
        <f>IF('GOOD PE'!Q23=0," ",'GOOD PE'!Q23)</f>
        <v xml:space="preserve"> </v>
      </c>
      <c r="I12" s="103" t="str">
        <f>IF('GOOD PE'!R23=0," ",'GOOD PE'!R23)</f>
        <v xml:space="preserve"> </v>
      </c>
      <c r="J12" s="103" t="str">
        <f>IF('GOOD PE'!S23=0," ",'GOOD PE'!S23)</f>
        <v xml:space="preserve"> </v>
      </c>
      <c r="K12" s="103" t="str">
        <f>IF('GOOD PE'!T23=0," ",'GOOD PE'!T23)</f>
        <v xml:space="preserve"> </v>
      </c>
      <c r="L12" s="103" t="str">
        <f>IF('GOOD PE'!U23=0," ",'GOOD PE'!U23)</f>
        <v xml:space="preserve"> </v>
      </c>
      <c r="M12" s="103" t="str">
        <f>IF('GOOD PE'!V23=0," ",'GOOD PE'!V23)</f>
        <v xml:space="preserve"> </v>
      </c>
      <c r="N12" s="103" t="str">
        <f>IF('GOOD PE'!W23=0," ",'GOOD PE'!W23)</f>
        <v xml:space="preserve"> </v>
      </c>
      <c r="O12" s="103" t="str">
        <f>IF('GOOD PE'!X23=0," ",'GOOD PE'!X23)</f>
        <v xml:space="preserve"> </v>
      </c>
      <c r="P12" s="103" t="str">
        <f>IF('GOOD PE'!Y23=0," ",'GOOD PE'!Y23)</f>
        <v xml:space="preserve"> </v>
      </c>
      <c r="Q12" s="103">
        <f t="shared" si="0"/>
        <v>0</v>
      </c>
      <c r="R12" s="60"/>
    </row>
    <row r="13" spans="1:18" ht="23.25" customHeight="1">
      <c r="A13" s="63" t="str">
        <f>'GOOD PE'!D24</f>
        <v>G-10PE</v>
      </c>
      <c r="B13" s="103" t="str">
        <f>IF('GOOD PE'!K23=0," ",'GOOD PE'!K23)</f>
        <v xml:space="preserve"> </v>
      </c>
      <c r="C13" s="103" t="str">
        <f>IF('GOOD PE'!L23=0," ",'GOOD PE'!L23)</f>
        <v xml:space="preserve"> </v>
      </c>
      <c r="D13" s="103" t="str">
        <f>IF('GOOD PE'!M23=0," ",'GOOD PE'!M23)</f>
        <v xml:space="preserve"> </v>
      </c>
      <c r="E13" s="103" t="str">
        <f>IF('GOOD PE'!N23=0," ",'GOOD PE'!N23)</f>
        <v xml:space="preserve"> </v>
      </c>
      <c r="F13" s="103" t="str">
        <f>IF('GOOD PE'!O23=0," ",'GOOD PE'!O23)</f>
        <v xml:space="preserve"> </v>
      </c>
      <c r="G13" s="103" t="str">
        <f>IF('GOOD PE'!P24=0," ",'GOOD PE'!P24)</f>
        <v xml:space="preserve"> </v>
      </c>
      <c r="H13" s="103" t="str">
        <f>IF('GOOD PE'!Q24=0," ",'GOOD PE'!Q24)</f>
        <v xml:space="preserve"> </v>
      </c>
      <c r="I13" s="103" t="str">
        <f>IF('GOOD PE'!R24=0," ",'GOOD PE'!R24)</f>
        <v xml:space="preserve"> </v>
      </c>
      <c r="J13" s="103" t="str">
        <f>IF('GOOD PE'!S24=0," ",'GOOD PE'!S24)</f>
        <v xml:space="preserve"> </v>
      </c>
      <c r="K13" s="103" t="str">
        <f>IF('GOOD PE'!T24=0," ",'GOOD PE'!T24)</f>
        <v xml:space="preserve"> </v>
      </c>
      <c r="L13" s="103" t="str">
        <f>IF('GOOD PE'!U24=0," ",'GOOD PE'!U24)</f>
        <v xml:space="preserve"> </v>
      </c>
      <c r="M13" s="103" t="str">
        <f>IF('GOOD PE'!V24=0," ",'GOOD PE'!V24)</f>
        <v xml:space="preserve"> </v>
      </c>
      <c r="N13" s="103" t="str">
        <f>IF('GOOD PE'!W24=0," ",'GOOD PE'!W24)</f>
        <v xml:space="preserve"> </v>
      </c>
      <c r="O13" s="103" t="str">
        <f>IF('GOOD PE'!X24=0," ",'GOOD PE'!X24)</f>
        <v xml:space="preserve"> </v>
      </c>
      <c r="P13" s="103" t="str">
        <f>IF('GOOD PE'!Y23=0," ",'GOOD PE'!Y23)</f>
        <v xml:space="preserve"> </v>
      </c>
      <c r="Q13" s="103">
        <f t="shared" ref="Q13:Q21" si="1">SUM(B13:P13)</f>
        <v>0</v>
      </c>
      <c r="R13" s="60"/>
    </row>
    <row r="14" spans="1:18" ht="23.25" customHeight="1">
      <c r="A14" s="63" t="str">
        <f>'GOOD PE'!D25</f>
        <v>G-11PE</v>
      </c>
      <c r="B14" s="103" t="str">
        <f>IF('GOOD PE'!K24=0," ",'GOOD PE'!K24)</f>
        <v xml:space="preserve"> </v>
      </c>
      <c r="C14" s="103" t="str">
        <f>IF('GOOD PE'!L24=0," ",'GOOD PE'!L24)</f>
        <v xml:space="preserve"> </v>
      </c>
      <c r="D14" s="103" t="str">
        <f>IF('GOOD PE'!M24=0," ",'GOOD PE'!M24)</f>
        <v xml:space="preserve"> </v>
      </c>
      <c r="E14" s="103" t="str">
        <f>IF('GOOD PE'!N24=0," ",'GOOD PE'!N24)</f>
        <v xml:space="preserve"> </v>
      </c>
      <c r="F14" s="103" t="str">
        <f>IF('GOOD PE'!O24=0," ",'GOOD PE'!O24)</f>
        <v xml:space="preserve"> </v>
      </c>
      <c r="G14" s="103" t="str">
        <f>IF('GOOD PE'!P25=0," ",'GOOD PE'!P25)</f>
        <v xml:space="preserve"> </v>
      </c>
      <c r="H14" s="103" t="str">
        <f>IF('GOOD PE'!Q25=0," ",'GOOD PE'!Q25)</f>
        <v xml:space="preserve"> </v>
      </c>
      <c r="I14" s="103" t="str">
        <f>IF('GOOD PE'!R25=0," ",'GOOD PE'!R25)</f>
        <v xml:space="preserve"> </v>
      </c>
      <c r="J14" s="103" t="str">
        <f>IF('GOOD PE'!S25=0," ",'GOOD PE'!S25)</f>
        <v xml:space="preserve"> </v>
      </c>
      <c r="K14" s="103" t="str">
        <f>IF('GOOD PE'!T25=0," ",'GOOD PE'!T25)</f>
        <v xml:space="preserve"> </v>
      </c>
      <c r="L14" s="103" t="str">
        <f>IF('GOOD PE'!U25=0," ",'GOOD PE'!U25)</f>
        <v xml:space="preserve"> </v>
      </c>
      <c r="M14" s="103" t="str">
        <f>IF('GOOD PE'!V25=0," ",'GOOD PE'!V25)</f>
        <v xml:space="preserve"> </v>
      </c>
      <c r="N14" s="103" t="str">
        <f>IF('GOOD PE'!W25=0," ",'GOOD PE'!W25)</f>
        <v xml:space="preserve"> </v>
      </c>
      <c r="O14" s="103" t="str">
        <f>IF('GOOD PE'!X25=0," ",'GOOD PE'!X25)</f>
        <v xml:space="preserve"> </v>
      </c>
      <c r="P14" s="103" t="str">
        <f>IF('GOOD PE'!Y24=0," ",'GOOD PE'!Y24)</f>
        <v xml:space="preserve"> </v>
      </c>
      <c r="Q14" s="103">
        <f t="shared" si="1"/>
        <v>0</v>
      </c>
      <c r="R14" s="60"/>
    </row>
    <row r="15" spans="1:18" ht="23.25" customHeight="1">
      <c r="A15" s="63" t="str">
        <f>'GOOD PE'!D26</f>
        <v>G-12PE</v>
      </c>
      <c r="B15" s="103" t="str">
        <f>IF('GOOD PE'!K25=0," ",'GOOD PE'!K25)</f>
        <v xml:space="preserve"> </v>
      </c>
      <c r="C15" s="103" t="str">
        <f>IF('GOOD PE'!L25=0," ",'GOOD PE'!L25)</f>
        <v xml:space="preserve"> </v>
      </c>
      <c r="D15" s="103" t="str">
        <f>IF('GOOD PE'!M25=0," ",'GOOD PE'!M25)</f>
        <v xml:space="preserve"> </v>
      </c>
      <c r="E15" s="103" t="str">
        <f>IF('GOOD PE'!N25=0," ",'GOOD PE'!N25)</f>
        <v xml:space="preserve"> </v>
      </c>
      <c r="F15" s="103" t="str">
        <f>IF('GOOD PE'!O25=0," ",'GOOD PE'!O25)</f>
        <v xml:space="preserve"> </v>
      </c>
      <c r="G15" s="103" t="str">
        <f>IF('GOOD PE'!P26=0," ",'GOOD PE'!P26)</f>
        <v xml:space="preserve"> </v>
      </c>
      <c r="H15" s="103" t="str">
        <f>IF('GOOD PE'!Q26=0," ",'GOOD PE'!Q26)</f>
        <v xml:space="preserve"> </v>
      </c>
      <c r="I15" s="103" t="str">
        <f>IF('GOOD PE'!R26=0," ",'GOOD PE'!R26)</f>
        <v xml:space="preserve"> </v>
      </c>
      <c r="J15" s="103" t="str">
        <f>IF('GOOD PE'!S26=0," ",'GOOD PE'!S26)</f>
        <v xml:space="preserve"> </v>
      </c>
      <c r="K15" s="103" t="str">
        <f>IF('GOOD PE'!T26=0," ",'GOOD PE'!T26)</f>
        <v xml:space="preserve"> </v>
      </c>
      <c r="L15" s="103" t="str">
        <f>IF('GOOD PE'!U26=0," ",'GOOD PE'!U26)</f>
        <v xml:space="preserve"> </v>
      </c>
      <c r="M15" s="103" t="str">
        <f>IF('GOOD PE'!V26=0," ",'GOOD PE'!V26)</f>
        <v xml:space="preserve"> </v>
      </c>
      <c r="N15" s="103" t="str">
        <f>IF('GOOD PE'!W26=0," ",'GOOD PE'!W26)</f>
        <v xml:space="preserve"> </v>
      </c>
      <c r="O15" s="103" t="str">
        <f>IF('GOOD PE'!X26=0," ",'GOOD PE'!X26)</f>
        <v xml:space="preserve"> </v>
      </c>
      <c r="P15" s="103" t="str">
        <f>IF('GOOD PE'!Y25=0," ",'GOOD PE'!Y25)</f>
        <v xml:space="preserve"> </v>
      </c>
      <c r="Q15" s="103">
        <f t="shared" si="1"/>
        <v>0</v>
      </c>
      <c r="R15" s="60"/>
    </row>
    <row r="16" spans="1:18" ht="23.25" customHeight="1">
      <c r="A16" s="63" t="str">
        <f>'GOOD PE'!D27</f>
        <v>G-13PE</v>
      </c>
      <c r="B16" s="103" t="str">
        <f>IF('GOOD PE'!K26=0," ",'GOOD PE'!K26)</f>
        <v xml:space="preserve"> </v>
      </c>
      <c r="C16" s="103" t="str">
        <f>IF('GOOD PE'!L26=0," ",'GOOD PE'!L26)</f>
        <v xml:space="preserve"> </v>
      </c>
      <c r="D16" s="103" t="str">
        <f>IF('GOOD PE'!M26=0," ",'GOOD PE'!M26)</f>
        <v xml:space="preserve"> </v>
      </c>
      <c r="E16" s="103" t="str">
        <f>IF('GOOD PE'!N26=0," ",'GOOD PE'!N26)</f>
        <v xml:space="preserve"> </v>
      </c>
      <c r="F16" s="103" t="str">
        <f>IF('GOOD PE'!O26=0," ",'GOOD PE'!O26)</f>
        <v xml:space="preserve"> </v>
      </c>
      <c r="G16" s="103" t="str">
        <f>IF('GOOD PE'!P27=0," ",'GOOD PE'!P27)</f>
        <v xml:space="preserve"> </v>
      </c>
      <c r="H16" s="103" t="str">
        <f>IF('GOOD PE'!Q27=0," ",'GOOD PE'!Q27)</f>
        <v xml:space="preserve"> </v>
      </c>
      <c r="I16" s="103" t="str">
        <f>IF('GOOD PE'!R27=0," ",'GOOD PE'!R27)</f>
        <v xml:space="preserve"> </v>
      </c>
      <c r="J16" s="103" t="str">
        <f>IF('GOOD PE'!S27=0," ",'GOOD PE'!S27)</f>
        <v xml:space="preserve"> </v>
      </c>
      <c r="K16" s="103" t="str">
        <f>IF('GOOD PE'!T27=0," ",'GOOD PE'!T27)</f>
        <v xml:space="preserve"> </v>
      </c>
      <c r="L16" s="103" t="str">
        <f>IF('GOOD PE'!U27=0," ",'GOOD PE'!U27)</f>
        <v xml:space="preserve"> </v>
      </c>
      <c r="M16" s="103" t="str">
        <f>IF('GOOD PE'!V27=0," ",'GOOD PE'!V27)</f>
        <v xml:space="preserve"> </v>
      </c>
      <c r="N16" s="103" t="str">
        <f>IF('GOOD PE'!W27=0," ",'GOOD PE'!W27)</f>
        <v xml:space="preserve"> </v>
      </c>
      <c r="O16" s="103" t="str">
        <f>IF('GOOD PE'!X27=0," ",'GOOD PE'!X27)</f>
        <v xml:space="preserve"> </v>
      </c>
      <c r="P16" s="103" t="str">
        <f>IF('GOOD PE'!Y26=0," ",'GOOD PE'!Y26)</f>
        <v xml:space="preserve"> </v>
      </c>
      <c r="Q16" s="103">
        <f t="shared" si="1"/>
        <v>0</v>
      </c>
      <c r="R16" s="60"/>
    </row>
    <row r="17" spans="1:18" ht="23.25" customHeight="1">
      <c r="A17" s="63" t="str">
        <f>'GOOD PE'!D28</f>
        <v>G-14PE</v>
      </c>
      <c r="B17" s="103" t="str">
        <f>IF('GOOD PE'!K27=0," ",'GOOD PE'!K27)</f>
        <v xml:space="preserve"> </v>
      </c>
      <c r="C17" s="103" t="str">
        <f>IF('GOOD PE'!L27=0," ",'GOOD PE'!L27)</f>
        <v xml:space="preserve"> </v>
      </c>
      <c r="D17" s="103" t="str">
        <f>IF('GOOD PE'!M27=0," ",'GOOD PE'!M27)</f>
        <v xml:space="preserve"> </v>
      </c>
      <c r="E17" s="103" t="str">
        <f>IF('GOOD PE'!N27=0," ",'GOOD PE'!N27)</f>
        <v xml:space="preserve"> </v>
      </c>
      <c r="F17" s="103" t="str">
        <f>IF('GOOD PE'!O27=0," ",'GOOD PE'!O27)</f>
        <v xml:space="preserve"> </v>
      </c>
      <c r="G17" s="103" t="str">
        <f>IF('GOOD PE'!P28=0," ",'GOOD PE'!P28)</f>
        <v xml:space="preserve"> </v>
      </c>
      <c r="H17" s="103" t="str">
        <f>IF('GOOD PE'!Q28=0," ",'GOOD PE'!Q28)</f>
        <v xml:space="preserve"> </v>
      </c>
      <c r="I17" s="103" t="str">
        <f>IF('GOOD PE'!R28=0," ",'GOOD PE'!R28)</f>
        <v xml:space="preserve"> </v>
      </c>
      <c r="J17" s="103" t="str">
        <f>IF('GOOD PE'!S28=0," ",'GOOD PE'!S28)</f>
        <v xml:space="preserve"> </v>
      </c>
      <c r="K17" s="103" t="str">
        <f>IF('GOOD PE'!T28=0," ",'GOOD PE'!T28)</f>
        <v xml:space="preserve"> </v>
      </c>
      <c r="L17" s="103" t="str">
        <f>IF('GOOD PE'!U28=0," ",'GOOD PE'!U28)</f>
        <v xml:space="preserve"> </v>
      </c>
      <c r="M17" s="103" t="str">
        <f>IF('GOOD PE'!V28=0," ",'GOOD PE'!V28)</f>
        <v xml:space="preserve"> </v>
      </c>
      <c r="N17" s="103" t="str">
        <f>IF('GOOD PE'!W28=0," ",'GOOD PE'!W28)</f>
        <v xml:space="preserve"> </v>
      </c>
      <c r="O17" s="103" t="str">
        <f>IF('GOOD PE'!X28=0," ",'GOOD PE'!X28)</f>
        <v xml:space="preserve"> </v>
      </c>
      <c r="P17" s="103" t="str">
        <f>IF('GOOD PE'!Y27=0," ",'GOOD PE'!Y27)</f>
        <v xml:space="preserve"> </v>
      </c>
      <c r="Q17" s="103">
        <f t="shared" si="1"/>
        <v>0</v>
      </c>
      <c r="R17" s="60"/>
    </row>
    <row r="18" spans="1:18" ht="23.25" customHeight="1">
      <c r="A18" s="63" t="str">
        <f>'GOOD PE'!D29</f>
        <v>G-15PE</v>
      </c>
      <c r="B18" s="103" t="str">
        <f>IF('GOOD PE'!K28=0," ",'GOOD PE'!K28)</f>
        <v xml:space="preserve"> </v>
      </c>
      <c r="C18" s="103" t="str">
        <f>IF('GOOD PE'!L28=0," ",'GOOD PE'!L28)</f>
        <v xml:space="preserve"> </v>
      </c>
      <c r="D18" s="103" t="str">
        <f>IF('GOOD PE'!M28=0," ",'GOOD PE'!M28)</f>
        <v xml:space="preserve"> </v>
      </c>
      <c r="E18" s="103" t="str">
        <f>IF('GOOD PE'!N28=0," ",'GOOD PE'!N28)</f>
        <v xml:space="preserve"> </v>
      </c>
      <c r="F18" s="103" t="str">
        <f>IF('GOOD PE'!O28=0," ",'GOOD PE'!O28)</f>
        <v xml:space="preserve"> </v>
      </c>
      <c r="G18" s="103" t="str">
        <f>IF('GOOD PE'!P29=0," ",'GOOD PE'!P29)</f>
        <v xml:space="preserve"> </v>
      </c>
      <c r="H18" s="103" t="str">
        <f>IF('GOOD PE'!Q29=0," ",'GOOD PE'!Q29)</f>
        <v xml:space="preserve"> </v>
      </c>
      <c r="I18" s="103" t="str">
        <f>IF('GOOD PE'!R29=0," ",'GOOD PE'!R29)</f>
        <v xml:space="preserve"> </v>
      </c>
      <c r="J18" s="103" t="str">
        <f>IF('GOOD PE'!S29=0," ",'GOOD PE'!S29)</f>
        <v xml:space="preserve"> </v>
      </c>
      <c r="K18" s="103" t="str">
        <f>IF('GOOD PE'!T29=0," ",'GOOD PE'!T29)</f>
        <v xml:space="preserve"> </v>
      </c>
      <c r="L18" s="103" t="str">
        <f>IF('GOOD PE'!U29=0," ",'GOOD PE'!U29)</f>
        <v xml:space="preserve"> </v>
      </c>
      <c r="M18" s="103" t="str">
        <f>IF('GOOD PE'!V29=0," ",'GOOD PE'!V29)</f>
        <v xml:space="preserve"> </v>
      </c>
      <c r="N18" s="103" t="str">
        <f>IF('GOOD PE'!W29=0," ",'GOOD PE'!W29)</f>
        <v xml:space="preserve"> </v>
      </c>
      <c r="O18" s="103" t="str">
        <f>IF('GOOD PE'!X29=0," ",'GOOD PE'!X29)</f>
        <v xml:space="preserve"> </v>
      </c>
      <c r="P18" s="103" t="str">
        <f>IF('GOOD PE'!Y28=0," ",'GOOD PE'!Y28)</f>
        <v xml:space="preserve"> </v>
      </c>
      <c r="Q18" s="103">
        <f t="shared" si="1"/>
        <v>0</v>
      </c>
      <c r="R18" s="60"/>
    </row>
    <row r="19" spans="1:18" ht="23.25" customHeight="1">
      <c r="A19" s="63" t="str">
        <f>'GOOD PE'!D30</f>
        <v>G-16PE</v>
      </c>
      <c r="B19" s="103" t="str">
        <f>IF('GOOD PE'!K29=0," ",'GOOD PE'!K29)</f>
        <v xml:space="preserve"> </v>
      </c>
      <c r="C19" s="103" t="str">
        <f>IF('GOOD PE'!L29=0," ",'GOOD PE'!L29)</f>
        <v xml:space="preserve"> </v>
      </c>
      <c r="D19" s="103" t="str">
        <f>IF('GOOD PE'!M29=0," ",'GOOD PE'!M29)</f>
        <v xml:space="preserve"> </v>
      </c>
      <c r="E19" s="103" t="str">
        <f>IF('GOOD PE'!N29=0," ",'GOOD PE'!N29)</f>
        <v xml:space="preserve"> </v>
      </c>
      <c r="F19" s="103" t="str">
        <f>IF('GOOD PE'!O29=0," ",'GOOD PE'!O29)</f>
        <v xml:space="preserve"> </v>
      </c>
      <c r="G19" s="103" t="str">
        <f>IF('GOOD PE'!P30=0," ",'GOOD PE'!P30)</f>
        <v xml:space="preserve"> </v>
      </c>
      <c r="H19" s="103" t="str">
        <f>IF('GOOD PE'!Q30=0," ",'GOOD PE'!Q30)</f>
        <v xml:space="preserve"> </v>
      </c>
      <c r="I19" s="103" t="str">
        <f>IF('GOOD PE'!R30=0," ",'GOOD PE'!R30)</f>
        <v xml:space="preserve"> </v>
      </c>
      <c r="J19" s="103" t="str">
        <f>IF('GOOD PE'!S30=0," ",'GOOD PE'!S30)</f>
        <v xml:space="preserve"> </v>
      </c>
      <c r="K19" s="103" t="str">
        <f>IF('GOOD PE'!T30=0," ",'GOOD PE'!T30)</f>
        <v xml:space="preserve"> </v>
      </c>
      <c r="L19" s="103" t="str">
        <f>IF('GOOD PE'!U30=0," ",'GOOD PE'!U30)</f>
        <v xml:space="preserve"> </v>
      </c>
      <c r="M19" s="103" t="str">
        <f>IF('GOOD PE'!V30=0," ",'GOOD PE'!V30)</f>
        <v xml:space="preserve"> </v>
      </c>
      <c r="N19" s="103" t="str">
        <f>IF('GOOD PE'!W30=0," ",'GOOD PE'!W30)</f>
        <v xml:space="preserve"> </v>
      </c>
      <c r="O19" s="103" t="str">
        <f>IF('GOOD PE'!X30=0," ",'GOOD PE'!X30)</f>
        <v xml:space="preserve"> </v>
      </c>
      <c r="P19" s="103" t="str">
        <f>IF('GOOD PE'!Y29=0," ",'GOOD PE'!Y29)</f>
        <v xml:space="preserve"> </v>
      </c>
      <c r="Q19" s="103">
        <f t="shared" si="1"/>
        <v>0</v>
      </c>
      <c r="R19" s="60"/>
    </row>
    <row r="20" spans="1:18" ht="23.25" customHeight="1">
      <c r="A20" s="63" t="str">
        <f>'GOOD PE'!D31</f>
        <v>G-17PE</v>
      </c>
      <c r="B20" s="103" t="str">
        <f>IF('GOOD PE'!K30=0," ",'GOOD PE'!K30)</f>
        <v xml:space="preserve"> </v>
      </c>
      <c r="C20" s="103" t="str">
        <f>IF('GOOD PE'!L30=0," ",'GOOD PE'!L30)</f>
        <v xml:space="preserve"> </v>
      </c>
      <c r="D20" s="103" t="str">
        <f>IF('GOOD PE'!M30=0," ",'GOOD PE'!M30)</f>
        <v xml:space="preserve"> </v>
      </c>
      <c r="E20" s="103" t="str">
        <f>IF('GOOD PE'!N30=0," ",'GOOD PE'!N30)</f>
        <v xml:space="preserve"> </v>
      </c>
      <c r="F20" s="103" t="str">
        <f>IF('GOOD PE'!O30=0," ",'GOOD PE'!O30)</f>
        <v xml:space="preserve"> </v>
      </c>
      <c r="G20" s="103" t="str">
        <f>IF('GOOD PE'!P31=0," ",'GOOD PE'!P31)</f>
        <v xml:space="preserve"> </v>
      </c>
      <c r="H20" s="103" t="str">
        <f>IF('GOOD PE'!Q31=0," ",'GOOD PE'!Q31)</f>
        <v xml:space="preserve"> </v>
      </c>
      <c r="I20" s="103" t="str">
        <f>IF('GOOD PE'!R31=0," ",'GOOD PE'!R31)</f>
        <v xml:space="preserve"> </v>
      </c>
      <c r="J20" s="103" t="str">
        <f>IF('GOOD PE'!S31=0," ",'GOOD PE'!S31)</f>
        <v xml:space="preserve"> </v>
      </c>
      <c r="K20" s="103" t="str">
        <f>IF('GOOD PE'!T31=0," ",'GOOD PE'!T31)</f>
        <v xml:space="preserve"> </v>
      </c>
      <c r="L20" s="103" t="str">
        <f>IF('GOOD PE'!U31=0," ",'GOOD PE'!U31)</f>
        <v xml:space="preserve"> </v>
      </c>
      <c r="M20" s="103" t="str">
        <f>IF('GOOD PE'!V31=0," ",'GOOD PE'!V31)</f>
        <v xml:space="preserve"> </v>
      </c>
      <c r="N20" s="103" t="str">
        <f>IF('GOOD PE'!W31=0," ",'GOOD PE'!W31)</f>
        <v xml:space="preserve"> </v>
      </c>
      <c r="O20" s="103" t="str">
        <f>IF('GOOD PE'!X31=0," ",'GOOD PE'!X31)</f>
        <v xml:space="preserve"> </v>
      </c>
      <c r="P20" s="103" t="str">
        <f>IF('GOOD PE'!Y30=0," ",'GOOD PE'!Y30)</f>
        <v xml:space="preserve"> </v>
      </c>
      <c r="Q20" s="103">
        <f t="shared" si="1"/>
        <v>0</v>
      </c>
      <c r="R20" s="60"/>
    </row>
    <row r="21" spans="1:18" ht="23.25" customHeight="1">
      <c r="A21" s="63" t="str">
        <f>'GOOD PE'!D32</f>
        <v>G-18PE</v>
      </c>
      <c r="B21" s="103" t="str">
        <f>IF('GOOD PE'!K31=0," ",'GOOD PE'!K31)</f>
        <v xml:space="preserve"> </v>
      </c>
      <c r="C21" s="103" t="str">
        <f>IF('GOOD PE'!L31=0," ",'GOOD PE'!L31)</f>
        <v xml:space="preserve"> </v>
      </c>
      <c r="D21" s="103" t="str">
        <f>IF('GOOD PE'!M31=0," ",'GOOD PE'!M31)</f>
        <v xml:space="preserve"> </v>
      </c>
      <c r="E21" s="103" t="str">
        <f>IF('GOOD PE'!N31=0," ",'GOOD PE'!N31)</f>
        <v xml:space="preserve"> </v>
      </c>
      <c r="F21" s="103" t="str">
        <f>IF('GOOD PE'!O31=0," ",'GOOD PE'!O31)</f>
        <v xml:space="preserve"> </v>
      </c>
      <c r="G21" s="103" t="str">
        <f>IF('GOOD PE'!P32=0," ",'GOOD PE'!P32)</f>
        <v xml:space="preserve"> </v>
      </c>
      <c r="H21" s="103" t="str">
        <f>IF('GOOD PE'!Q32=0," ",'GOOD PE'!Q32)</f>
        <v xml:space="preserve"> </v>
      </c>
      <c r="I21" s="103" t="str">
        <f>IF('GOOD PE'!R32=0," ",'GOOD PE'!R32)</f>
        <v xml:space="preserve"> </v>
      </c>
      <c r="J21" s="103" t="str">
        <f>IF('GOOD PE'!S32=0," ",'GOOD PE'!S32)</f>
        <v xml:space="preserve"> </v>
      </c>
      <c r="K21" s="103" t="str">
        <f>IF('GOOD PE'!T32=0," ",'GOOD PE'!T32)</f>
        <v xml:space="preserve"> </v>
      </c>
      <c r="L21" s="103" t="str">
        <f>IF('GOOD PE'!U32=0," ",'GOOD PE'!U32)</f>
        <v xml:space="preserve"> </v>
      </c>
      <c r="M21" s="103" t="str">
        <f>IF('GOOD PE'!V32=0," ",'GOOD PE'!V32)</f>
        <v xml:space="preserve"> </v>
      </c>
      <c r="N21" s="103" t="str">
        <f>IF('GOOD PE'!W32=0," ",'GOOD PE'!W32)</f>
        <v xml:space="preserve"> </v>
      </c>
      <c r="O21" s="103" t="str">
        <f>IF('GOOD PE'!X32=0," ",'GOOD PE'!X32)</f>
        <v xml:space="preserve"> </v>
      </c>
      <c r="P21" s="103" t="str">
        <f>IF('GOOD PE'!Y31=0," ",'GOOD PE'!Y31)</f>
        <v xml:space="preserve"> </v>
      </c>
      <c r="Q21" s="103">
        <f t="shared" si="1"/>
        <v>0</v>
      </c>
      <c r="R21" s="60"/>
    </row>
    <row r="22" spans="1:18" ht="23.25" customHeight="1">
      <c r="A22" s="63" t="str">
        <f>'GOOD PE'!D33</f>
        <v>G-19PE</v>
      </c>
      <c r="B22" s="103" t="str">
        <f>IF('GOOD PE'!K32=0," ",'GOOD PE'!K32)</f>
        <v xml:space="preserve"> </v>
      </c>
      <c r="C22" s="103" t="str">
        <f>IF('GOOD PE'!L32=0," ",'GOOD PE'!L32)</f>
        <v xml:space="preserve"> </v>
      </c>
      <c r="D22" s="103" t="str">
        <f>IF('GOOD PE'!M32=0," ",'GOOD PE'!M32)</f>
        <v xml:space="preserve"> </v>
      </c>
      <c r="E22" s="103" t="str">
        <f>IF('GOOD PE'!N32=0," ",'GOOD PE'!N32)</f>
        <v xml:space="preserve"> </v>
      </c>
      <c r="F22" s="103" t="str">
        <f>IF('GOOD PE'!O32=0," ",'GOOD PE'!O32)</f>
        <v xml:space="preserve"> </v>
      </c>
      <c r="G22" s="103" t="str">
        <f>IF('GOOD PE'!P33=0," ",'GOOD PE'!P33)</f>
        <v xml:space="preserve"> </v>
      </c>
      <c r="H22" s="103" t="str">
        <f>IF('GOOD PE'!Q33=0," ",'GOOD PE'!Q33)</f>
        <v xml:space="preserve"> </v>
      </c>
      <c r="I22" s="103" t="str">
        <f>IF('GOOD PE'!R33=0," ",'GOOD PE'!R33)</f>
        <v xml:space="preserve"> </v>
      </c>
      <c r="J22" s="103" t="str">
        <f>IF('GOOD PE'!S33=0," ",'GOOD PE'!S33)</f>
        <v xml:space="preserve"> </v>
      </c>
      <c r="K22" s="103" t="str">
        <f>IF('GOOD PE'!T33=0," ",'GOOD PE'!T33)</f>
        <v xml:space="preserve"> </v>
      </c>
      <c r="L22" s="103" t="str">
        <f>IF('GOOD PE'!U33=0," ",'GOOD PE'!U33)</f>
        <v xml:space="preserve"> </v>
      </c>
      <c r="M22" s="103" t="str">
        <f>IF('GOOD PE'!V33=0," ",'GOOD PE'!V33)</f>
        <v xml:space="preserve"> </v>
      </c>
      <c r="N22" s="103" t="str">
        <f>IF('GOOD PE'!W33=0," ",'GOOD PE'!W33)</f>
        <v xml:space="preserve"> </v>
      </c>
      <c r="O22" s="103" t="str">
        <f>IF('GOOD PE'!X33=0," ",'GOOD PE'!X33)</f>
        <v xml:space="preserve"> </v>
      </c>
      <c r="P22" s="103" t="str">
        <f>IF('GOOD PE'!Y32=0," ",'GOOD PE'!Y32)</f>
        <v xml:space="preserve"> </v>
      </c>
      <c r="Q22" s="103">
        <f t="shared" ref="Q22:Q23" si="2">SUM(B22:P22)</f>
        <v>0</v>
      </c>
      <c r="R22" s="60"/>
    </row>
    <row r="23" spans="1:18" ht="23.25" customHeight="1">
      <c r="A23" s="63" t="str">
        <f>'GOOD PE'!D34</f>
        <v>G-20PE</v>
      </c>
      <c r="B23" s="103" t="str">
        <f>IF('GOOD PE'!K33=0," ",'GOOD PE'!K33)</f>
        <v xml:space="preserve"> </v>
      </c>
      <c r="C23" s="103" t="str">
        <f>IF('GOOD PE'!L33=0," ",'GOOD PE'!L33)</f>
        <v xml:space="preserve"> </v>
      </c>
      <c r="D23" s="103" t="str">
        <f>IF('GOOD PE'!M33=0," ",'GOOD PE'!M33)</f>
        <v xml:space="preserve"> </v>
      </c>
      <c r="E23" s="103" t="str">
        <f>IF('GOOD PE'!N33=0," ",'GOOD PE'!N33)</f>
        <v xml:space="preserve"> </v>
      </c>
      <c r="F23" s="103" t="str">
        <f>IF('GOOD PE'!O33=0," ",'GOOD PE'!O33)</f>
        <v xml:space="preserve"> </v>
      </c>
      <c r="G23" s="103" t="str">
        <f>IF('GOOD PE'!P34=0," ",'GOOD PE'!P34)</f>
        <v xml:space="preserve"> </v>
      </c>
      <c r="H23" s="103" t="str">
        <f>IF('GOOD PE'!Q34=0," ",'GOOD PE'!Q34)</f>
        <v xml:space="preserve"> </v>
      </c>
      <c r="I23" s="103" t="str">
        <f>IF('GOOD PE'!R34=0," ",'GOOD PE'!R34)</f>
        <v xml:space="preserve"> </v>
      </c>
      <c r="J23" s="103" t="str">
        <f>IF('GOOD PE'!S34=0," ",'GOOD PE'!S34)</f>
        <v xml:space="preserve"> </v>
      </c>
      <c r="K23" s="103" t="str">
        <f>IF('GOOD PE'!T34=0," ",'GOOD PE'!T34)</f>
        <v xml:space="preserve"> </v>
      </c>
      <c r="L23" s="103" t="str">
        <f>IF('GOOD PE'!U34=0," ",'GOOD PE'!U34)</f>
        <v xml:space="preserve"> </v>
      </c>
      <c r="M23" s="103" t="str">
        <f>IF('GOOD PE'!V34=0," ",'GOOD PE'!V34)</f>
        <v xml:space="preserve"> </v>
      </c>
      <c r="N23" s="103" t="str">
        <f>IF('GOOD PE'!W34=0," ",'GOOD PE'!W34)</f>
        <v xml:space="preserve"> </v>
      </c>
      <c r="O23" s="103" t="str">
        <f>IF('GOOD PE'!X34=0," ",'GOOD PE'!X34)</f>
        <v xml:space="preserve"> </v>
      </c>
      <c r="P23" s="103" t="str">
        <f>IF('GOOD PE'!Y33=0," ",'GOOD PE'!Y33)</f>
        <v xml:space="preserve"> </v>
      </c>
      <c r="Q23" s="103">
        <f t="shared" si="2"/>
        <v>0</v>
      </c>
      <c r="R23" s="60"/>
    </row>
    <row r="24" spans="1:18" ht="23.25" customHeight="1">
      <c r="A24" s="63" t="str">
        <f>'GOOD PE'!D35</f>
        <v>G-21PE</v>
      </c>
      <c r="B24" s="103" t="str">
        <f>'PE PRODUCTION LIST'!C29</f>
        <v xml:space="preserve"> </v>
      </c>
      <c r="C24" s="103" t="str">
        <f>'PE PRODUCTION LIST'!D29</f>
        <v xml:space="preserve"> </v>
      </c>
      <c r="D24" s="103" t="str">
        <f>'PE PRODUCTION LIST'!E29</f>
        <v xml:space="preserve"> </v>
      </c>
      <c r="E24" s="103" t="str">
        <f>'PE PRODUCTION LIST'!F29</f>
        <v xml:space="preserve"> </v>
      </c>
      <c r="F24" s="103" t="str">
        <f>'PE PRODUCTION LIST'!G29</f>
        <v xml:space="preserve"> </v>
      </c>
      <c r="G24" s="103" t="str">
        <f>'PE PRODUCTION LIST'!H29</f>
        <v xml:space="preserve"> </v>
      </c>
      <c r="H24" s="103" t="str">
        <f>'PE PRODUCTION LIST'!I29</f>
        <v xml:space="preserve"> </v>
      </c>
      <c r="I24" s="103" t="str">
        <f>'PE PRODUCTION LIST'!J29</f>
        <v xml:space="preserve"> </v>
      </c>
      <c r="J24" s="103" t="str">
        <f>'PE PRODUCTION LIST'!K29</f>
        <v xml:space="preserve"> </v>
      </c>
      <c r="K24" s="103" t="str">
        <f>'PE PRODUCTION LIST'!L29</f>
        <v xml:space="preserve"> </v>
      </c>
      <c r="L24" s="103" t="str">
        <f>'PE PRODUCTION LIST'!M29</f>
        <v xml:space="preserve"> </v>
      </c>
      <c r="M24" s="103" t="str">
        <f>'PE PRODUCTION LIST'!N29</f>
        <v xml:space="preserve"> </v>
      </c>
      <c r="N24" s="103" t="str">
        <f>'PE PRODUCTION LIST'!O29</f>
        <v xml:space="preserve"> </v>
      </c>
      <c r="O24" s="103" t="str">
        <f>'PE PRODUCTION LIST'!P29</f>
        <v xml:space="preserve"> </v>
      </c>
      <c r="P24" s="103" t="str">
        <f>'PE PRODUCTION LIST'!Q29</f>
        <v xml:space="preserve"> </v>
      </c>
      <c r="Q24" s="103">
        <f>SUM(B24:P24)</f>
        <v>0</v>
      </c>
      <c r="R24" s="60"/>
    </row>
    <row r="25" spans="1:18" ht="23.25" customHeight="1">
      <c r="A25" s="63" t="str">
        <f>'PE PRODUCTION LIST'!A30</f>
        <v>DCJ-PE</v>
      </c>
      <c r="B25" s="103" t="str">
        <f>'PE PRODUCTION LIST'!C30</f>
        <v xml:space="preserve"> </v>
      </c>
      <c r="C25" s="103" t="str">
        <f>'PE PRODUCTION LIST'!D30</f>
        <v xml:space="preserve"> </v>
      </c>
      <c r="D25" s="103" t="str">
        <f>'PE PRODUCTION LIST'!E30</f>
        <v xml:space="preserve"> </v>
      </c>
      <c r="E25" s="103" t="str">
        <f>'PE PRODUCTION LIST'!F30</f>
        <v xml:space="preserve"> </v>
      </c>
      <c r="F25" s="103" t="str">
        <f>'PE PRODUCTION LIST'!G30</f>
        <v xml:space="preserve"> </v>
      </c>
      <c r="G25" s="103" t="str">
        <f>'PE PRODUCTION LIST'!H30</f>
        <v xml:space="preserve"> </v>
      </c>
      <c r="H25" s="103" t="str">
        <f>'PE PRODUCTION LIST'!I30</f>
        <v xml:space="preserve"> </v>
      </c>
      <c r="I25" s="103" t="str">
        <f>'PE PRODUCTION LIST'!J30</f>
        <v xml:space="preserve"> </v>
      </c>
      <c r="J25" s="103" t="str">
        <f>'PE PRODUCTION LIST'!K30</f>
        <v xml:space="preserve"> </v>
      </c>
      <c r="K25" s="103" t="str">
        <f>'PE PRODUCTION LIST'!L30</f>
        <v xml:space="preserve"> </v>
      </c>
      <c r="L25" s="103" t="str">
        <f>'PE PRODUCTION LIST'!M30</f>
        <v xml:space="preserve"> </v>
      </c>
      <c r="M25" s="103" t="str">
        <f>'PE PRODUCTION LIST'!N30</f>
        <v xml:space="preserve"> </v>
      </c>
      <c r="N25" s="103" t="str">
        <f>'PE PRODUCTION LIST'!O30</f>
        <v xml:space="preserve"> </v>
      </c>
      <c r="O25" s="103" t="str">
        <f>'PE PRODUCTION LIST'!P30</f>
        <v xml:space="preserve"> </v>
      </c>
      <c r="P25" s="103" t="str">
        <f>'PE PRODUCTION LIST'!Q30</f>
        <v xml:space="preserve"> </v>
      </c>
      <c r="Q25" s="103">
        <f t="shared" ref="Q25" si="3">SUM(B25:P25)</f>
        <v>0</v>
      </c>
      <c r="R25" s="60"/>
    </row>
    <row r="26" spans="1:18" ht="23.25" customHeight="1">
      <c r="A26" s="63" t="str">
        <f>'PE PRODUCTION LIST'!A31</f>
        <v>DCF-PE</v>
      </c>
      <c r="B26" s="103" t="str">
        <f>'PE PRODUCTION LIST'!C31</f>
        <v xml:space="preserve"> </v>
      </c>
      <c r="C26" s="103" t="str">
        <f>'PE PRODUCTION LIST'!D31</f>
        <v xml:space="preserve"> </v>
      </c>
      <c r="D26" s="103" t="str">
        <f>'PE PRODUCTION LIST'!E31</f>
        <v xml:space="preserve"> </v>
      </c>
      <c r="E26" s="103" t="str">
        <f>'PE PRODUCTION LIST'!F31</f>
        <v xml:space="preserve"> </v>
      </c>
      <c r="F26" s="103" t="str">
        <f>'PE PRODUCTION LIST'!G31</f>
        <v xml:space="preserve"> </v>
      </c>
      <c r="G26" s="103" t="str">
        <f>'PE PRODUCTION LIST'!H31</f>
        <v xml:space="preserve"> </v>
      </c>
      <c r="H26" s="103" t="str">
        <f>'PE PRODUCTION LIST'!I31</f>
        <v xml:space="preserve"> </v>
      </c>
      <c r="I26" s="103" t="str">
        <f>'PE PRODUCTION LIST'!J31</f>
        <v xml:space="preserve"> </v>
      </c>
      <c r="J26" s="103" t="str">
        <f>'PE PRODUCTION LIST'!K31</f>
        <v xml:space="preserve"> </v>
      </c>
      <c r="K26" s="103" t="str">
        <f>'PE PRODUCTION LIST'!L31</f>
        <v xml:space="preserve"> </v>
      </c>
      <c r="L26" s="103" t="str">
        <f>'PE PRODUCTION LIST'!M31</f>
        <v xml:space="preserve"> </v>
      </c>
      <c r="M26" s="103" t="str">
        <f>'PE PRODUCTION LIST'!N31</f>
        <v xml:space="preserve"> </v>
      </c>
      <c r="N26" s="103" t="str">
        <f>'PE PRODUCTION LIST'!O31</f>
        <v xml:space="preserve"> </v>
      </c>
      <c r="O26" s="103" t="str">
        <f>'PE PRODUCTION LIST'!P31</f>
        <v xml:space="preserve"> </v>
      </c>
      <c r="P26" s="103" t="str">
        <f>'PE PRODUCTION LIST'!Q31</f>
        <v xml:space="preserve"> </v>
      </c>
      <c r="Q26" s="103">
        <f>SUM(B26:P26)</f>
        <v>0</v>
      </c>
      <c r="R26" s="60"/>
    </row>
    <row r="27" spans="1:18" s="59" customFormat="1" ht="23.25" customHeight="1">
      <c r="A27" s="60"/>
      <c r="B27" s="40" t="s">
        <v>28</v>
      </c>
      <c r="C27" s="41"/>
      <c r="D27" s="64"/>
      <c r="E27" s="60"/>
      <c r="F27" s="60"/>
      <c r="G27" s="40" t="s">
        <v>29</v>
      </c>
      <c r="H27" s="40"/>
      <c r="I27" s="40"/>
      <c r="J27" s="40"/>
      <c r="K27" s="42"/>
      <c r="L27" s="42"/>
      <c r="M27" s="42"/>
      <c r="N27" s="42"/>
      <c r="O27" s="42"/>
      <c r="P27" s="42"/>
      <c r="Q27" s="193"/>
    </row>
    <row r="28" spans="1:18" s="59" customFormat="1" ht="23.25" customHeight="1">
      <c r="A28" s="60"/>
      <c r="B28" s="40" t="s">
        <v>30</v>
      </c>
      <c r="C28" s="41"/>
      <c r="D28" s="64"/>
      <c r="E28" s="60"/>
      <c r="F28" s="60"/>
      <c r="G28" s="40" t="s">
        <v>31</v>
      </c>
      <c r="H28" s="40"/>
      <c r="I28" s="40"/>
      <c r="J28" s="40"/>
      <c r="K28" s="43"/>
      <c r="L28" s="43"/>
      <c r="M28" s="43"/>
      <c r="N28" s="194"/>
      <c r="O28" s="194"/>
      <c r="P28" s="194"/>
      <c r="Q28" s="193"/>
    </row>
    <row r="29" spans="1:18" s="59" customFormat="1" ht="23.25" customHeight="1">
      <c r="A29" s="60"/>
      <c r="B29" s="39"/>
      <c r="C29" s="39"/>
      <c r="D29" s="60"/>
      <c r="E29" s="60"/>
      <c r="F29" s="60"/>
      <c r="G29" s="40" t="s">
        <v>32</v>
      </c>
      <c r="H29" s="40"/>
      <c r="I29" s="40"/>
      <c r="J29" s="40"/>
      <c r="K29" s="43"/>
      <c r="L29" s="43"/>
      <c r="M29" s="43"/>
      <c r="N29" s="194"/>
      <c r="O29" s="194"/>
      <c r="P29" s="194"/>
      <c r="Q29" s="193"/>
    </row>
    <row r="30" spans="1:18" s="59" customFormat="1" ht="23.25" customHeight="1">
      <c r="A30" s="60"/>
      <c r="B30" s="60"/>
      <c r="C30" s="60"/>
    </row>
    <row r="31" spans="1:18" s="59" customFormat="1" ht="23.25" customHeight="1">
      <c r="A31" s="60"/>
      <c r="B31" s="60"/>
      <c r="C31" s="60"/>
    </row>
  </sheetData>
  <autoFilter ref="Q3:Q29" xr:uid="{00000000-0009-0000-0000-000007000000}"/>
  <mergeCells count="2">
    <mergeCell ref="A1:K1"/>
    <mergeCell ref="M1:Q1"/>
  </mergeCells>
  <conditionalFormatting sqref="A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{9183BC38-77D8-4255-AE99-6FDFD300C264}</x14:id>
        </ext>
      </extLst>
    </cfRule>
  </conditionalFormatting>
  <conditionalFormatting sqref="B3:G3 K3:P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{962A97F7-EDC4-41E1-B3C1-D49F0A5ED6D5}</x14:id>
        </ext>
      </extLst>
    </cfRule>
  </conditionalFormatting>
  <conditionalFormatting sqref="H3:J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{F849E0BC-4127-465F-B763-106A9589D13E}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83BC38-77D8-4255-AE99-6FDFD300C2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</xm:sqref>
        </x14:conditionalFormatting>
        <x14:conditionalFormatting xmlns:xm="http://schemas.microsoft.com/office/excel/2006/main">
          <x14:cfRule type="dataBar" id="{962A97F7-EDC4-41E1-B3C1-D49F0A5ED6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B3:G3 K3:P3</xm:sqref>
        </x14:conditionalFormatting>
        <x14:conditionalFormatting xmlns:xm="http://schemas.microsoft.com/office/excel/2006/main">
          <x14:cfRule type="dataBar" id="{F849E0BC-4127-465F-B763-106A9589D1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H3:J3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showGridLines="0" workbookViewId="0">
      <selection activeCell="F38" sqref="F38"/>
    </sheetView>
  </sheetViews>
  <sheetFormatPr defaultColWidth="11" defaultRowHeight="15.75"/>
  <cols>
    <col min="1" max="3" width="11.25" customWidth="1"/>
    <col min="4" max="4" width="7.75" customWidth="1"/>
    <col min="5" max="7" width="11.25" customWidth="1"/>
    <col min="8" max="8" width="9.875" customWidth="1"/>
    <col min="9" max="9" width="11.25" style="32" customWidth="1"/>
    <col min="10" max="11" width="11.25" customWidth="1"/>
  </cols>
  <sheetData>
    <row r="1" spans="1:20" ht="26.45" customHeight="1">
      <c r="A1" s="23" t="s">
        <v>33</v>
      </c>
      <c r="B1" s="24"/>
      <c r="C1" s="24"/>
      <c r="D1" s="24"/>
      <c r="E1" s="24"/>
      <c r="F1" s="24"/>
      <c r="G1" s="24"/>
      <c r="H1" s="24"/>
      <c r="J1" s="24"/>
      <c r="K1" s="24"/>
      <c r="T1" s="24"/>
    </row>
    <row r="2" spans="1:20" ht="12" customHeight="1">
      <c r="A2" s="25" t="s">
        <v>34</v>
      </c>
      <c r="B2" s="24"/>
      <c r="C2" s="24"/>
      <c r="D2" s="24"/>
      <c r="E2" s="24"/>
      <c r="F2" s="24"/>
      <c r="H2" s="24"/>
      <c r="I2" s="25" t="s">
        <v>35</v>
      </c>
      <c r="M2" s="25"/>
      <c r="T2" s="24"/>
    </row>
    <row r="3" spans="1:20" ht="40.15" customHeight="1">
      <c r="A3" s="500">
        <f>'PE PRODUCTION LIST'!A5</f>
        <v>0</v>
      </c>
      <c r="B3" s="501"/>
      <c r="C3" s="501"/>
      <c r="D3" s="501"/>
      <c r="E3" s="501"/>
      <c r="F3" s="501"/>
      <c r="G3" s="501"/>
      <c r="H3" s="502"/>
      <c r="I3" s="503">
        <f>'PE PRODUCTION LIST'!O5</f>
        <v>0</v>
      </c>
      <c r="J3" s="504"/>
      <c r="K3" s="505"/>
      <c r="N3" s="69"/>
      <c r="O3" s="69"/>
      <c r="P3" s="69"/>
      <c r="Q3" s="69"/>
      <c r="R3" s="69"/>
    </row>
    <row r="4" spans="1:20" ht="19.149999999999999" customHeight="1">
      <c r="A4" s="25"/>
      <c r="B4" s="24"/>
      <c r="C4" s="45" t="s">
        <v>50</v>
      </c>
      <c r="D4" s="45"/>
      <c r="E4" s="9"/>
      <c r="F4" s="34"/>
      <c r="G4" s="45" t="s">
        <v>50</v>
      </c>
      <c r="H4" s="45"/>
      <c r="I4" s="44"/>
      <c r="J4" s="24"/>
      <c r="K4" s="45" t="s">
        <v>50</v>
      </c>
      <c r="L4" s="45"/>
      <c r="P4" s="70"/>
      <c r="Q4" s="70"/>
      <c r="R4" s="56"/>
      <c r="S4" s="26"/>
      <c r="T4" s="24"/>
    </row>
    <row r="5" spans="1:20" ht="11.65" customHeight="1">
      <c r="A5" s="490" t="s">
        <v>158</v>
      </c>
      <c r="B5" s="491"/>
      <c r="C5" s="71"/>
      <c r="D5" s="2"/>
      <c r="E5" s="494" t="s">
        <v>88</v>
      </c>
      <c r="F5" s="495"/>
      <c r="G5" s="71"/>
      <c r="H5" s="2"/>
      <c r="I5" s="490" t="s">
        <v>147</v>
      </c>
      <c r="J5" s="491"/>
      <c r="K5" s="72"/>
      <c r="P5" s="8"/>
      <c r="Q5" s="8"/>
      <c r="R5" s="8"/>
      <c r="S5" s="56"/>
      <c r="T5" s="24"/>
    </row>
    <row r="6" spans="1:20" ht="11.65" customHeight="1">
      <c r="A6" s="492"/>
      <c r="B6" s="493"/>
      <c r="C6" s="73"/>
      <c r="D6" s="2"/>
      <c r="E6" s="496"/>
      <c r="F6" s="497"/>
      <c r="G6" s="73"/>
      <c r="H6" s="2"/>
      <c r="I6" s="492"/>
      <c r="J6" s="493"/>
      <c r="K6" s="74"/>
      <c r="P6" s="8"/>
      <c r="Q6" s="8"/>
      <c r="R6" s="8"/>
      <c r="S6" s="56"/>
      <c r="T6" s="24"/>
    </row>
    <row r="7" spans="1:20" ht="11.65" customHeight="1">
      <c r="A7" s="490" t="s">
        <v>159</v>
      </c>
      <c r="B7" s="491"/>
      <c r="C7" s="46"/>
      <c r="D7" s="12"/>
      <c r="E7" s="494" t="s">
        <v>87</v>
      </c>
      <c r="F7" s="495"/>
      <c r="G7" s="406"/>
      <c r="H7" s="2"/>
      <c r="I7" s="490" t="s">
        <v>58</v>
      </c>
      <c r="J7" s="491"/>
      <c r="K7" s="75"/>
      <c r="P7" s="24"/>
      <c r="Q7" s="24"/>
      <c r="R7" s="24"/>
      <c r="S7" s="24"/>
      <c r="T7" s="24"/>
    </row>
    <row r="8" spans="1:20" ht="11.65" customHeight="1">
      <c r="A8" s="492"/>
      <c r="B8" s="493"/>
      <c r="C8" s="47"/>
      <c r="D8" s="12"/>
      <c r="E8" s="496"/>
      <c r="F8" s="497"/>
      <c r="G8" s="73"/>
      <c r="H8" s="2"/>
      <c r="I8" s="492"/>
      <c r="J8" s="493"/>
      <c r="K8" s="74"/>
      <c r="P8" s="8"/>
      <c r="Q8" s="8"/>
      <c r="R8" s="8"/>
      <c r="S8" s="56"/>
      <c r="T8" s="24"/>
    </row>
    <row r="9" spans="1:20" ht="11.65" customHeight="1">
      <c r="A9" s="490" t="s">
        <v>573</v>
      </c>
      <c r="B9" s="491"/>
      <c r="C9" s="71"/>
      <c r="D9" s="2"/>
      <c r="E9" s="494" t="s">
        <v>198</v>
      </c>
      <c r="F9" s="495"/>
      <c r="G9" s="48"/>
      <c r="H9" s="2"/>
      <c r="I9" s="490" t="s">
        <v>54</v>
      </c>
      <c r="J9" s="491"/>
      <c r="K9" s="75"/>
      <c r="P9" s="8"/>
      <c r="Q9" s="8"/>
      <c r="R9" s="8"/>
      <c r="S9" s="56"/>
      <c r="T9" s="24"/>
    </row>
    <row r="10" spans="1:20" ht="11.65" customHeight="1">
      <c r="A10" s="492"/>
      <c r="B10" s="493"/>
      <c r="C10" s="73"/>
      <c r="D10" s="2"/>
      <c r="E10" s="496"/>
      <c r="F10" s="497"/>
      <c r="G10" s="47"/>
      <c r="H10" s="2"/>
      <c r="I10" s="492"/>
      <c r="J10" s="493"/>
      <c r="K10" s="74"/>
      <c r="O10" s="516"/>
      <c r="P10" s="516"/>
      <c r="Q10" s="8"/>
      <c r="R10" s="8"/>
      <c r="S10" s="56"/>
      <c r="T10" s="24"/>
    </row>
    <row r="11" spans="1:20" ht="11.65" customHeight="1">
      <c r="A11" s="490" t="s">
        <v>160</v>
      </c>
      <c r="B11" s="491"/>
      <c r="C11" s="46"/>
      <c r="D11" s="12"/>
      <c r="E11" s="490" t="s">
        <v>55</v>
      </c>
      <c r="F11" s="491"/>
      <c r="G11" s="46"/>
      <c r="H11" s="2"/>
      <c r="I11" s="490" t="s">
        <v>85</v>
      </c>
      <c r="J11" s="491"/>
      <c r="K11" s="75"/>
      <c r="O11" s="516"/>
      <c r="P11" s="516"/>
      <c r="Q11" s="8"/>
      <c r="R11" s="8"/>
      <c r="S11" s="56"/>
      <c r="T11" s="24"/>
    </row>
    <row r="12" spans="1:20" ht="11.65" customHeight="1">
      <c r="A12" s="492"/>
      <c r="B12" s="493"/>
      <c r="C12" s="48"/>
      <c r="D12" s="12"/>
      <c r="E12" s="492"/>
      <c r="F12" s="493"/>
      <c r="G12" s="47"/>
      <c r="H12" s="2"/>
      <c r="I12" s="492"/>
      <c r="J12" s="493"/>
      <c r="K12" s="74"/>
      <c r="O12" s="516"/>
      <c r="P12" s="516"/>
      <c r="Q12" s="8"/>
      <c r="R12" s="8"/>
      <c r="S12" s="56"/>
      <c r="T12" s="24"/>
    </row>
    <row r="13" spans="1:20" ht="11.65" customHeight="1">
      <c r="A13" s="490" t="s">
        <v>52</v>
      </c>
      <c r="B13" s="491"/>
      <c r="C13" s="71"/>
      <c r="D13" s="2"/>
      <c r="E13" s="490" t="s">
        <v>56</v>
      </c>
      <c r="F13" s="491"/>
      <c r="G13" s="48"/>
      <c r="H13" s="2"/>
      <c r="I13" s="490" t="s">
        <v>145</v>
      </c>
      <c r="J13" s="491"/>
      <c r="K13" s="75"/>
      <c r="O13" s="516"/>
      <c r="P13" s="516"/>
    </row>
    <row r="14" spans="1:20" ht="11.65" customHeight="1">
      <c r="A14" s="492"/>
      <c r="B14" s="493"/>
      <c r="C14" s="73"/>
      <c r="D14" s="2"/>
      <c r="E14" s="492"/>
      <c r="F14" s="493"/>
      <c r="G14" s="47"/>
      <c r="H14" s="2"/>
      <c r="I14" s="492"/>
      <c r="J14" s="493"/>
      <c r="K14" s="74"/>
      <c r="O14" s="516"/>
      <c r="P14" s="516"/>
    </row>
    <row r="15" spans="1:20" ht="11.65" customHeight="1">
      <c r="A15" s="490" t="s">
        <v>53</v>
      </c>
      <c r="B15" s="491"/>
      <c r="C15" s="406"/>
      <c r="D15" s="2"/>
      <c r="E15" s="508" t="s">
        <v>70</v>
      </c>
      <c r="F15" s="509"/>
      <c r="G15" s="46"/>
      <c r="H15" s="2"/>
      <c r="I15" s="490" t="s">
        <v>144</v>
      </c>
      <c r="J15" s="491"/>
      <c r="K15" s="75"/>
      <c r="O15" s="516"/>
      <c r="P15" s="516"/>
    </row>
    <row r="16" spans="1:20" ht="11.65" customHeight="1">
      <c r="A16" s="492"/>
      <c r="B16" s="493"/>
      <c r="C16" s="73"/>
      <c r="D16" s="2"/>
      <c r="E16" s="510"/>
      <c r="F16" s="511"/>
      <c r="G16" s="47"/>
      <c r="H16" s="2"/>
      <c r="I16" s="492"/>
      <c r="J16" s="493"/>
      <c r="K16" s="74"/>
      <c r="O16" s="517"/>
      <c r="P16" s="517"/>
    </row>
    <row r="17" spans="1:20" ht="11.65" customHeight="1">
      <c r="A17" s="490" t="s">
        <v>51</v>
      </c>
      <c r="B17" s="491"/>
      <c r="C17" s="407"/>
      <c r="D17" s="2"/>
      <c r="E17" s="490" t="s">
        <v>152</v>
      </c>
      <c r="F17" s="491"/>
      <c r="G17" s="407"/>
      <c r="H17" s="2"/>
      <c r="I17" s="494" t="s">
        <v>143</v>
      </c>
      <c r="J17" s="495"/>
      <c r="K17" s="49"/>
      <c r="L17" s="24"/>
      <c r="M17" s="24"/>
      <c r="O17" s="517"/>
      <c r="P17" s="517"/>
    </row>
    <row r="18" spans="1:20" ht="11.65" customHeight="1">
      <c r="A18" s="492"/>
      <c r="B18" s="493"/>
      <c r="C18" s="408"/>
      <c r="D18" s="2"/>
      <c r="E18" s="492"/>
      <c r="F18" s="493"/>
      <c r="G18" s="408"/>
      <c r="H18" s="12"/>
      <c r="I18" s="496"/>
      <c r="J18" s="497"/>
      <c r="K18" s="50"/>
      <c r="L18" s="24"/>
      <c r="M18" s="24"/>
      <c r="O18" s="516"/>
      <c r="P18" s="516"/>
    </row>
    <row r="19" spans="1:20" ht="11.65" customHeight="1">
      <c r="A19" s="498" t="s">
        <v>148</v>
      </c>
      <c r="B19" s="499"/>
      <c r="C19" s="407"/>
      <c r="D19" s="2"/>
      <c r="E19" s="490" t="s">
        <v>57</v>
      </c>
      <c r="F19" s="491"/>
      <c r="G19" s="407"/>
      <c r="H19" s="2"/>
      <c r="I19" s="506" t="s">
        <v>142</v>
      </c>
      <c r="J19" s="507"/>
      <c r="K19" s="49"/>
      <c r="O19" s="516"/>
      <c r="P19" s="516"/>
      <c r="T19" s="24"/>
    </row>
    <row r="20" spans="1:20" ht="11.65" customHeight="1">
      <c r="A20" s="492"/>
      <c r="B20" s="493"/>
      <c r="C20" s="408"/>
      <c r="D20" s="2"/>
      <c r="E20" s="492"/>
      <c r="F20" s="493"/>
      <c r="G20" s="408"/>
      <c r="H20" s="2"/>
      <c r="I20" s="496"/>
      <c r="J20" s="497"/>
      <c r="K20" s="50"/>
      <c r="O20" s="516"/>
      <c r="P20" s="516"/>
      <c r="T20" s="24"/>
    </row>
    <row r="21" spans="1:20" ht="11.65" customHeight="1">
      <c r="A21" s="498" t="s">
        <v>149</v>
      </c>
      <c r="B21" s="499"/>
      <c r="C21" s="407"/>
      <c r="D21" s="2"/>
      <c r="E21" s="490" t="s">
        <v>153</v>
      </c>
      <c r="F21" s="491"/>
      <c r="G21" s="407"/>
      <c r="H21" s="2"/>
      <c r="I21" s="490" t="s">
        <v>156</v>
      </c>
      <c r="J21" s="491"/>
      <c r="K21" s="49"/>
      <c r="O21" s="516"/>
      <c r="P21" s="516"/>
      <c r="T21" s="24"/>
    </row>
    <row r="22" spans="1:20" ht="11.65" customHeight="1">
      <c r="A22" s="492"/>
      <c r="B22" s="493"/>
      <c r="C22" s="408"/>
      <c r="D22" s="2"/>
      <c r="E22" s="492"/>
      <c r="F22" s="493"/>
      <c r="G22" s="408"/>
      <c r="H22" s="2"/>
      <c r="I22" s="492"/>
      <c r="J22" s="493"/>
      <c r="K22" s="50"/>
      <c r="T22" s="24"/>
    </row>
    <row r="23" spans="1:20" ht="11.65" customHeight="1">
      <c r="A23" s="498" t="s">
        <v>613</v>
      </c>
      <c r="B23" s="499"/>
      <c r="C23" s="407"/>
      <c r="D23" s="2"/>
      <c r="E23" s="490" t="s">
        <v>86</v>
      </c>
      <c r="F23" s="491"/>
      <c r="G23" s="407"/>
      <c r="H23" s="2"/>
      <c r="I23" s="490" t="s">
        <v>155</v>
      </c>
      <c r="J23" s="491"/>
      <c r="K23" s="49"/>
      <c r="T23" s="24"/>
    </row>
    <row r="24" spans="1:20" ht="11.65" customHeight="1">
      <c r="A24" s="492"/>
      <c r="B24" s="493"/>
      <c r="C24" s="408"/>
      <c r="D24" s="2"/>
      <c r="E24" s="492"/>
      <c r="F24" s="493"/>
      <c r="G24" s="408"/>
      <c r="H24" s="2"/>
      <c r="I24" s="492"/>
      <c r="J24" s="493"/>
      <c r="K24" s="50"/>
      <c r="T24" s="24"/>
    </row>
    <row r="25" spans="1:20" ht="11.65" customHeight="1">
      <c r="A25" s="512" t="s">
        <v>211</v>
      </c>
      <c r="B25" s="513"/>
      <c r="C25" s="407"/>
      <c r="D25" s="2"/>
      <c r="E25" s="490" t="s">
        <v>154</v>
      </c>
      <c r="F25" s="491"/>
      <c r="G25" s="407"/>
      <c r="H25" s="2"/>
      <c r="I25" s="498" t="s">
        <v>157</v>
      </c>
      <c r="J25" s="499"/>
      <c r="K25" s="49"/>
      <c r="T25" s="24"/>
    </row>
    <row r="26" spans="1:20" ht="11.65" customHeight="1">
      <c r="A26" s="514"/>
      <c r="B26" s="515"/>
      <c r="C26" s="408"/>
      <c r="D26" s="2"/>
      <c r="E26" s="492"/>
      <c r="F26" s="493"/>
      <c r="G26" s="408"/>
      <c r="H26" s="2"/>
      <c r="I26" s="492"/>
      <c r="J26" s="493"/>
      <c r="K26" s="50"/>
      <c r="T26" s="24"/>
    </row>
    <row r="27" spans="1:20" ht="11.65" customHeight="1">
      <c r="A27" s="490" t="s">
        <v>150</v>
      </c>
      <c r="B27" s="491"/>
      <c r="C27" s="407"/>
      <c r="D27" s="2"/>
      <c r="E27" s="490" t="s">
        <v>575</v>
      </c>
      <c r="F27" s="491"/>
      <c r="G27" s="407"/>
      <c r="H27" s="2"/>
      <c r="I27" s="494" t="s">
        <v>576</v>
      </c>
      <c r="J27" s="495"/>
      <c r="K27" s="49"/>
      <c r="T27" s="24"/>
    </row>
    <row r="28" spans="1:20" ht="11.65" customHeight="1">
      <c r="A28" s="492"/>
      <c r="B28" s="493"/>
      <c r="C28" s="408"/>
      <c r="D28" s="2"/>
      <c r="E28" s="492"/>
      <c r="F28" s="493"/>
      <c r="G28" s="408"/>
      <c r="H28" s="2"/>
      <c r="I28" s="496"/>
      <c r="J28" s="497"/>
      <c r="K28" s="50"/>
      <c r="T28" s="24"/>
    </row>
    <row r="29" spans="1:20" ht="11.65" customHeight="1">
      <c r="A29" s="490" t="s">
        <v>151</v>
      </c>
      <c r="B29" s="491"/>
      <c r="C29" s="407"/>
      <c r="D29" s="2"/>
      <c r="E29" s="490" t="s">
        <v>146</v>
      </c>
      <c r="F29" s="491"/>
      <c r="G29" s="407"/>
      <c r="H29" s="2"/>
      <c r="I29" s="494" t="s">
        <v>577</v>
      </c>
      <c r="J29" s="495"/>
      <c r="K29" s="49"/>
      <c r="T29" s="24"/>
    </row>
    <row r="30" spans="1:20" ht="11.65" customHeight="1">
      <c r="A30" s="492"/>
      <c r="B30" s="493"/>
      <c r="C30" s="408"/>
      <c r="D30" s="2"/>
      <c r="E30" s="492"/>
      <c r="F30" s="493"/>
      <c r="G30" s="408"/>
      <c r="H30" s="2"/>
      <c r="I30" s="496"/>
      <c r="J30" s="497"/>
      <c r="K30" s="50"/>
      <c r="T30" s="24"/>
    </row>
    <row r="31" spans="1:20" ht="11.65" customHeight="1">
      <c r="A31" s="490" t="s">
        <v>574</v>
      </c>
      <c r="B31" s="491"/>
      <c r="C31" s="407"/>
      <c r="D31" s="2"/>
      <c r="E31" s="490" t="s">
        <v>614</v>
      </c>
      <c r="F31" s="491"/>
      <c r="G31" s="407"/>
      <c r="H31" s="2"/>
      <c r="I31" s="494"/>
      <c r="J31" s="495"/>
      <c r="K31" s="49"/>
      <c r="T31" s="24"/>
    </row>
    <row r="32" spans="1:20" ht="11.65" customHeight="1">
      <c r="A32" s="492"/>
      <c r="B32" s="493"/>
      <c r="C32" s="408"/>
      <c r="D32" s="2"/>
      <c r="E32" s="492"/>
      <c r="F32" s="493"/>
      <c r="G32" s="408"/>
      <c r="H32" s="2"/>
      <c r="I32" s="496"/>
      <c r="J32" s="497"/>
      <c r="K32" s="50"/>
      <c r="T32" s="24"/>
    </row>
    <row r="33" spans="1:13" ht="18" customHeight="1">
      <c r="L33" s="30"/>
      <c r="M33" s="30"/>
    </row>
    <row r="34" spans="1:13" ht="10.9" customHeight="1">
      <c r="A34" s="32"/>
      <c r="B34" s="32" t="s">
        <v>36</v>
      </c>
      <c r="C34" s="32"/>
      <c r="D34" s="8"/>
      <c r="E34" s="8"/>
      <c r="F34" s="51"/>
      <c r="G34" s="76"/>
      <c r="H34" s="77"/>
      <c r="I34" s="78"/>
      <c r="J34" s="77"/>
      <c r="K34" s="79"/>
      <c r="L34" s="30"/>
      <c r="M34" s="30"/>
    </row>
    <row r="35" spans="1:13" ht="20.25" customHeight="1">
      <c r="B35" s="53" t="s">
        <v>37</v>
      </c>
      <c r="C35" s="27"/>
      <c r="D35" s="28"/>
      <c r="E35" s="29"/>
      <c r="G35" s="405" t="s">
        <v>59</v>
      </c>
      <c r="H35" s="102"/>
      <c r="I35" s="102"/>
      <c r="J35" s="80"/>
      <c r="K35" s="404" t="s">
        <v>60</v>
      </c>
      <c r="L35" s="30"/>
      <c r="M35" s="30"/>
    </row>
    <row r="36" spans="1:13" ht="20.65" customHeight="1">
      <c r="B36" s="53" t="s">
        <v>38</v>
      </c>
      <c r="C36" s="28"/>
      <c r="D36" s="28"/>
      <c r="E36" s="29"/>
      <c r="G36" s="81"/>
      <c r="H36" s="82"/>
      <c r="I36" s="83"/>
      <c r="J36" s="84"/>
      <c r="K36" s="404" t="s">
        <v>61</v>
      </c>
      <c r="L36" s="30"/>
      <c r="M36" s="30"/>
    </row>
    <row r="37" spans="1:13" ht="17.45" customHeight="1">
      <c r="A37" s="30"/>
      <c r="B37" s="53" t="s">
        <v>39</v>
      </c>
      <c r="C37" s="28"/>
      <c r="D37" s="28"/>
      <c r="E37" s="28"/>
      <c r="F37" s="30"/>
      <c r="G37" s="85"/>
      <c r="H37" s="86"/>
      <c r="I37" s="87"/>
      <c r="J37" s="86"/>
      <c r="K37" s="88"/>
      <c r="L37" s="30"/>
      <c r="M37" s="30"/>
    </row>
    <row r="38" spans="1:13" ht="27">
      <c r="A38" s="30"/>
      <c r="B38" s="30"/>
      <c r="C38" s="30"/>
      <c r="D38" s="30"/>
      <c r="E38" s="30"/>
      <c r="F38" s="30"/>
      <c r="G38" s="30"/>
      <c r="H38" s="30"/>
      <c r="I38" s="52"/>
      <c r="J38" s="30"/>
      <c r="K38" s="30"/>
      <c r="L38" s="30"/>
      <c r="M38" s="30"/>
    </row>
    <row r="39" spans="1:13" ht="27">
      <c r="A39" s="30"/>
      <c r="B39" s="30"/>
      <c r="C39" s="30"/>
      <c r="D39" s="30"/>
      <c r="E39" s="30"/>
      <c r="F39" s="30"/>
      <c r="G39" s="30"/>
      <c r="H39" s="30"/>
      <c r="I39" s="52"/>
      <c r="J39" s="30"/>
      <c r="K39" s="30"/>
      <c r="L39" s="30"/>
      <c r="M39" s="30"/>
    </row>
    <row r="40" spans="1:13" ht="27">
      <c r="A40" s="30"/>
      <c r="B40" s="30"/>
      <c r="C40" s="30"/>
      <c r="D40" s="30"/>
      <c r="E40" s="30"/>
      <c r="F40" s="30"/>
      <c r="G40" s="30"/>
      <c r="H40" s="30"/>
      <c r="I40" s="52"/>
      <c r="J40" s="30"/>
      <c r="K40" s="30"/>
      <c r="L40" s="30"/>
      <c r="M40" s="30"/>
    </row>
    <row r="41" spans="1:13" ht="27">
      <c r="A41" s="30"/>
      <c r="B41" s="30"/>
      <c r="C41" s="30"/>
      <c r="D41" s="30"/>
      <c r="E41" s="30"/>
      <c r="F41" s="30"/>
      <c r="G41" s="30"/>
      <c r="H41" s="30"/>
      <c r="I41" s="52"/>
      <c r="J41" s="30"/>
      <c r="K41" s="30"/>
      <c r="L41" s="30"/>
      <c r="M41" s="30"/>
    </row>
    <row r="42" spans="1:13" ht="27">
      <c r="A42" s="30"/>
      <c r="B42" s="30"/>
      <c r="C42" s="30"/>
      <c r="D42" s="30"/>
      <c r="E42" s="30"/>
      <c r="F42" s="30"/>
      <c r="G42" s="30"/>
      <c r="H42" s="30"/>
      <c r="I42" s="52"/>
      <c r="J42" s="30"/>
      <c r="K42" s="30"/>
      <c r="L42" s="30"/>
      <c r="M42" s="30"/>
    </row>
    <row r="43" spans="1:13" ht="27">
      <c r="A43" s="30"/>
      <c r="B43" s="30"/>
      <c r="C43" s="30"/>
      <c r="D43" s="30"/>
      <c r="E43" s="30"/>
      <c r="F43" s="30"/>
      <c r="G43" s="30"/>
      <c r="H43" s="30"/>
      <c r="I43" s="52"/>
      <c r="J43" s="30"/>
      <c r="K43" s="30"/>
      <c r="L43" s="30"/>
      <c r="M43" s="30"/>
    </row>
    <row r="44" spans="1:13" ht="27">
      <c r="A44" s="30"/>
      <c r="B44" s="30"/>
      <c r="C44" s="30"/>
      <c r="D44" s="30"/>
    </row>
    <row r="45" spans="1:13" ht="27">
      <c r="A45" s="30"/>
      <c r="B45" s="30"/>
      <c r="C45" s="30"/>
      <c r="D45" s="30"/>
    </row>
    <row r="46" spans="1:13" ht="27">
      <c r="A46" s="30"/>
      <c r="B46" s="30"/>
      <c r="C46" s="30"/>
      <c r="D46" s="30"/>
    </row>
    <row r="47" spans="1:13" ht="27">
      <c r="A47" s="30"/>
      <c r="B47" s="30"/>
      <c r="C47" s="30"/>
      <c r="D47" s="30"/>
    </row>
  </sheetData>
  <mergeCells count="50">
    <mergeCell ref="O20:P21"/>
    <mergeCell ref="O10:P11"/>
    <mergeCell ref="O12:P13"/>
    <mergeCell ref="O14:P15"/>
    <mergeCell ref="O16:P17"/>
    <mergeCell ref="O18:P19"/>
    <mergeCell ref="A21:B22"/>
    <mergeCell ref="E21:F22"/>
    <mergeCell ref="I21:J22"/>
    <mergeCell ref="A25:B26"/>
    <mergeCell ref="E23:F24"/>
    <mergeCell ref="I23:J24"/>
    <mergeCell ref="A15:B16"/>
    <mergeCell ref="E19:F20"/>
    <mergeCell ref="A3:H3"/>
    <mergeCell ref="I3:K3"/>
    <mergeCell ref="A5:B6"/>
    <mergeCell ref="E5:F6"/>
    <mergeCell ref="I5:J6"/>
    <mergeCell ref="I19:J20"/>
    <mergeCell ref="E15:F16"/>
    <mergeCell ref="I15:J16"/>
    <mergeCell ref="A17:B18"/>
    <mergeCell ref="E17:F18"/>
    <mergeCell ref="I17:J18"/>
    <mergeCell ref="A19:B20"/>
    <mergeCell ref="A11:B12"/>
    <mergeCell ref="E11:F12"/>
    <mergeCell ref="I11:J12"/>
    <mergeCell ref="E9:F10"/>
    <mergeCell ref="A13:B14"/>
    <mergeCell ref="E13:F14"/>
    <mergeCell ref="I13:J14"/>
    <mergeCell ref="A7:B8"/>
    <mergeCell ref="E7:F8"/>
    <mergeCell ref="I7:J8"/>
    <mergeCell ref="A9:B10"/>
    <mergeCell ref="I9:J10"/>
    <mergeCell ref="A31:B32"/>
    <mergeCell ref="E31:F32"/>
    <mergeCell ref="I31:J32"/>
    <mergeCell ref="A23:B24"/>
    <mergeCell ref="A29:B30"/>
    <mergeCell ref="E29:F30"/>
    <mergeCell ref="I29:J30"/>
    <mergeCell ref="A27:B28"/>
    <mergeCell ref="E27:F28"/>
    <mergeCell ref="I27:J28"/>
    <mergeCell ref="E25:F26"/>
    <mergeCell ref="I25:J26"/>
  </mergeCells>
  <pageMargins left="0.25" right="0.25" top="0.75" bottom="0.75" header="0.3" footer="0.3"/>
  <pageSetup paperSize="9" scale="9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9"/>
  <sheetViews>
    <sheetView showGridLines="0" workbookViewId="0">
      <pane ySplit="7" topLeftCell="A327" activePane="bottomLeft" state="frozen"/>
      <selection pane="bottomLeft" activeCell="F353" sqref="F353"/>
    </sheetView>
  </sheetViews>
  <sheetFormatPr defaultColWidth="9.25" defaultRowHeight="15.75"/>
  <cols>
    <col min="1" max="1" width="16.5" customWidth="1"/>
    <col min="3" max="3" width="14.5" bestFit="1" customWidth="1"/>
    <col min="4" max="4" width="16.25" bestFit="1" customWidth="1"/>
    <col min="5" max="5" width="16.5" customWidth="1"/>
    <col min="6" max="6" width="16.5" bestFit="1" customWidth="1"/>
    <col min="7" max="7" width="20.25" bestFit="1" customWidth="1"/>
  </cols>
  <sheetData>
    <row r="1" spans="1:10" s="308" customFormat="1">
      <c r="A1" s="338"/>
      <c r="B1" s="139" t="s">
        <v>188</v>
      </c>
      <c r="C1" s="139" t="s">
        <v>114</v>
      </c>
      <c r="D1" s="340">
        <f ca="1">INDIRECT(A1&amp;B1)</f>
        <v>0</v>
      </c>
      <c r="E1" s="139"/>
      <c r="F1" s="139" t="s">
        <v>202</v>
      </c>
      <c r="G1" s="139">
        <f ca="1">SUMIF(B10:B4910,0,E10:E4910)</f>
        <v>0</v>
      </c>
      <c r="H1" s="139"/>
      <c r="I1" s="139" t="s">
        <v>115</v>
      </c>
      <c r="J1" s="340">
        <f ca="1">+G1-D1</f>
        <v>0</v>
      </c>
    </row>
    <row r="2" spans="1:10" s="308" customFormat="1">
      <c r="A2" s="338"/>
      <c r="B2" s="139" t="s">
        <v>189</v>
      </c>
      <c r="C2" s="139" t="s">
        <v>199</v>
      </c>
      <c r="D2" s="340">
        <f ca="1">INDIRECT(A2&amp;B2)</f>
        <v>0</v>
      </c>
      <c r="E2" s="139"/>
      <c r="F2" s="139" t="s">
        <v>116</v>
      </c>
      <c r="G2" s="139">
        <f>SUMIF(B10:B4910,"PU",E10:E4910)</f>
        <v>0</v>
      </c>
      <c r="H2" s="139"/>
      <c r="I2" s="139" t="s">
        <v>117</v>
      </c>
      <c r="J2" s="340">
        <f ca="1">+G2-D2</f>
        <v>0</v>
      </c>
    </row>
    <row r="3" spans="1:10">
      <c r="A3" s="178" t="s">
        <v>237</v>
      </c>
      <c r="B3" s="308" t="s">
        <v>189</v>
      </c>
      <c r="C3" s="308" t="s">
        <v>200</v>
      </c>
      <c r="D3" s="330">
        <f ca="1">INDIRECT(A3&amp;B3)</f>
        <v>0</v>
      </c>
      <c r="F3" t="s">
        <v>201</v>
      </c>
      <c r="G3" s="308">
        <f ca="1">SUMIF(B10:B4910,"PE",E10:E4910)</f>
        <v>0</v>
      </c>
      <c r="I3" t="s">
        <v>203</v>
      </c>
      <c r="J3" s="180">
        <f ca="1">+G3-D3</f>
        <v>0</v>
      </c>
    </row>
    <row r="4" spans="1:10">
      <c r="D4" s="179"/>
    </row>
    <row r="5" spans="1:10">
      <c r="G5" s="139" t="s">
        <v>123</v>
      </c>
      <c r="H5" s="139" t="s">
        <v>194</v>
      </c>
      <c r="I5" s="139" t="s">
        <v>195</v>
      </c>
    </row>
    <row r="6" spans="1:10">
      <c r="G6" s="338" t="s">
        <v>133</v>
      </c>
      <c r="H6" s="139" t="s">
        <v>190</v>
      </c>
      <c r="I6" s="139" t="s">
        <v>191</v>
      </c>
    </row>
    <row r="7" spans="1:10">
      <c r="G7" s="339" t="s">
        <v>237</v>
      </c>
      <c r="H7" s="308" t="s">
        <v>466</v>
      </c>
      <c r="I7" s="308" t="s">
        <v>467</v>
      </c>
    </row>
    <row r="9" spans="1:10">
      <c r="A9" t="s">
        <v>118</v>
      </c>
      <c r="B9" t="s">
        <v>119</v>
      </c>
      <c r="C9" t="s">
        <v>120</v>
      </c>
      <c r="D9" t="s">
        <v>121</v>
      </c>
      <c r="E9" t="s">
        <v>122</v>
      </c>
    </row>
    <row r="10" spans="1:10">
      <c r="A10" t="str">
        <f t="shared" ref="A10:A73" si="0">MID(D10,LEN(C10)+2,LEN(D10)-LEN(C10))</f>
        <v>01</v>
      </c>
      <c r="B10" t="str">
        <f t="shared" ref="B10:B73" si="1">IF(ISNUMBER(FIND("PU",D10,1)),"PU",IF(ISNUMBER(FIND("PE-",D10,1)),"PE",0))</f>
        <v>PE</v>
      </c>
      <c r="C10" t="str">
        <f>LEFT(D10,LEN(D10)-3)</f>
        <v>G-10PE</v>
      </c>
      <c r="D10" t="s">
        <v>278</v>
      </c>
      <c r="E10">
        <f t="shared" ref="E10:E73" ca="1" si="2">IFERROR(IF(B10=0,VLOOKUP(C10,INDIRECT($G$5&amp;$H$5),MATCH($A10,INDIRECT($G$5&amp;$I$5),0),0),IF(B10="PE",VLOOKUP(C10,INDIRECT($G$7&amp;$H$7),MATCH($A10,INDIRECT($G$7&amp;$I$7),0),FALSE),VLOOKUP(C10,INDIRECT($G$6&amp;$H$6),MATCH($A10,INDIRECT($G$6&amp;$I$6),0),FALSE))),0)</f>
        <v>0</v>
      </c>
    </row>
    <row r="11" spans="1:10">
      <c r="A11" t="str">
        <f t="shared" si="0"/>
        <v>02</v>
      </c>
      <c r="B11" t="str">
        <f t="shared" si="1"/>
        <v>PE</v>
      </c>
      <c r="C11" t="str">
        <f t="shared" ref="C11:C74" si="3">LEFT(D11,LEN(D11)-3)</f>
        <v>G-10PE</v>
      </c>
      <c r="D11" t="s">
        <v>279</v>
      </c>
      <c r="E11">
        <f ca="1">IFERROR(IF(B11=0,VLOOKUP(C11,INDIRECT($G$5&amp;$H$5),MATCH($A11,INDIRECT($G$5&amp;$I$5),0),0),IF(B11="PE",VLOOKUP(C11,INDIRECT($G$7&amp;$H$7),MATCH($A11,INDIRECT($G$7&amp;$I$7),0),FALSE),VLOOKUP(C11,INDIRECT($G$6&amp;$H$6),MATCH($A11,INDIRECT($G$6&amp;$I$6),0),FALSE))),0)</f>
        <v>0</v>
      </c>
    </row>
    <row r="12" spans="1:10">
      <c r="A12" t="str">
        <f t="shared" si="0"/>
        <v>03</v>
      </c>
      <c r="B12" t="str">
        <f t="shared" si="1"/>
        <v>PE</v>
      </c>
      <c r="C12" t="str">
        <f t="shared" si="3"/>
        <v>G-10PE</v>
      </c>
      <c r="D12" t="s">
        <v>280</v>
      </c>
      <c r="E12">
        <f t="shared" ca="1" si="2"/>
        <v>0</v>
      </c>
    </row>
    <row r="13" spans="1:10">
      <c r="A13" t="str">
        <f t="shared" si="0"/>
        <v>04</v>
      </c>
      <c r="B13" t="str">
        <f t="shared" si="1"/>
        <v>PE</v>
      </c>
      <c r="C13" t="str">
        <f t="shared" si="3"/>
        <v>G-10PE</v>
      </c>
      <c r="D13" t="s">
        <v>281</v>
      </c>
      <c r="E13">
        <f t="shared" ca="1" si="2"/>
        <v>0</v>
      </c>
    </row>
    <row r="14" spans="1:10">
      <c r="A14" t="str">
        <f t="shared" si="0"/>
        <v>05</v>
      </c>
      <c r="B14" t="str">
        <f t="shared" si="1"/>
        <v>PE</v>
      </c>
      <c r="C14" t="str">
        <f t="shared" si="3"/>
        <v>G-10PE</v>
      </c>
      <c r="D14" t="s">
        <v>282</v>
      </c>
      <c r="E14">
        <f t="shared" ca="1" si="2"/>
        <v>0</v>
      </c>
    </row>
    <row r="15" spans="1:10">
      <c r="A15" t="str">
        <f t="shared" si="0"/>
        <v>06</v>
      </c>
      <c r="B15" t="str">
        <f t="shared" si="1"/>
        <v>PE</v>
      </c>
      <c r="C15" t="str">
        <f t="shared" si="3"/>
        <v>G-10PE</v>
      </c>
      <c r="D15" t="s">
        <v>283</v>
      </c>
      <c r="E15">
        <f t="shared" ca="1" si="2"/>
        <v>0</v>
      </c>
    </row>
    <row r="16" spans="1:10">
      <c r="A16" t="str">
        <f t="shared" si="0"/>
        <v>07</v>
      </c>
      <c r="B16" t="str">
        <f t="shared" si="1"/>
        <v>PE</v>
      </c>
      <c r="C16" t="str">
        <f t="shared" si="3"/>
        <v>G-10PE</v>
      </c>
      <c r="D16" t="s">
        <v>477</v>
      </c>
      <c r="E16">
        <f t="shared" ca="1" si="2"/>
        <v>0</v>
      </c>
    </row>
    <row r="17" spans="1:5">
      <c r="A17" t="str">
        <f t="shared" si="0"/>
        <v>08</v>
      </c>
      <c r="B17" t="str">
        <f t="shared" si="1"/>
        <v>PE</v>
      </c>
      <c r="C17" t="str">
        <f t="shared" si="3"/>
        <v>G-10PE</v>
      </c>
      <c r="D17" t="s">
        <v>498</v>
      </c>
      <c r="E17">
        <f t="shared" ca="1" si="2"/>
        <v>0</v>
      </c>
    </row>
    <row r="18" spans="1:5">
      <c r="A18" t="str">
        <f t="shared" si="0"/>
        <v>09</v>
      </c>
      <c r="B18" t="str">
        <f t="shared" si="1"/>
        <v>PE</v>
      </c>
      <c r="C18" t="str">
        <f t="shared" si="3"/>
        <v>G-10PE</v>
      </c>
      <c r="D18" t="s">
        <v>284</v>
      </c>
      <c r="E18">
        <f t="shared" ca="1" si="2"/>
        <v>0</v>
      </c>
    </row>
    <row r="19" spans="1:5">
      <c r="A19" t="str">
        <f t="shared" si="0"/>
        <v>10</v>
      </c>
      <c r="B19" t="str">
        <f t="shared" si="1"/>
        <v>PE</v>
      </c>
      <c r="C19" t="str">
        <f t="shared" si="3"/>
        <v>G-10PE</v>
      </c>
      <c r="D19" t="s">
        <v>540</v>
      </c>
      <c r="E19">
        <f t="shared" ca="1" si="2"/>
        <v>0</v>
      </c>
    </row>
    <row r="20" spans="1:5">
      <c r="A20" t="str">
        <f t="shared" si="0"/>
        <v>11</v>
      </c>
      <c r="B20" t="str">
        <f t="shared" si="1"/>
        <v>PE</v>
      </c>
      <c r="C20" t="str">
        <f t="shared" si="3"/>
        <v>G-10PE</v>
      </c>
      <c r="D20" t="s">
        <v>285</v>
      </c>
      <c r="E20">
        <f t="shared" ca="1" si="2"/>
        <v>0</v>
      </c>
    </row>
    <row r="21" spans="1:5">
      <c r="A21" t="str">
        <f t="shared" si="0"/>
        <v>12</v>
      </c>
      <c r="B21" t="str">
        <f t="shared" si="1"/>
        <v>PE</v>
      </c>
      <c r="C21" t="str">
        <f t="shared" si="3"/>
        <v>G-10PE</v>
      </c>
      <c r="D21" t="s">
        <v>286</v>
      </c>
      <c r="E21">
        <f t="shared" ca="1" si="2"/>
        <v>0</v>
      </c>
    </row>
    <row r="22" spans="1:5">
      <c r="A22" t="str">
        <f t="shared" si="0"/>
        <v>13</v>
      </c>
      <c r="B22" t="str">
        <f t="shared" si="1"/>
        <v>PE</v>
      </c>
      <c r="C22" t="str">
        <f t="shared" si="3"/>
        <v>G-10PE</v>
      </c>
      <c r="D22" t="s">
        <v>561</v>
      </c>
      <c r="E22">
        <f t="shared" ca="1" si="2"/>
        <v>0</v>
      </c>
    </row>
    <row r="23" spans="1:5">
      <c r="A23" t="str">
        <f t="shared" si="0"/>
        <v>14</v>
      </c>
      <c r="B23" t="str">
        <f t="shared" si="1"/>
        <v>PE</v>
      </c>
      <c r="C23" t="str">
        <f t="shared" si="3"/>
        <v>G-10PE</v>
      </c>
      <c r="D23" t="s">
        <v>287</v>
      </c>
      <c r="E23">
        <f t="shared" ca="1" si="2"/>
        <v>0</v>
      </c>
    </row>
    <row r="24" spans="1:5">
      <c r="A24" t="str">
        <f t="shared" si="0"/>
        <v>15</v>
      </c>
      <c r="B24" t="str">
        <f t="shared" si="1"/>
        <v>PE</v>
      </c>
      <c r="C24" t="str">
        <f t="shared" si="3"/>
        <v>G-10PE</v>
      </c>
      <c r="D24" t="s">
        <v>519</v>
      </c>
      <c r="E24">
        <f t="shared" ca="1" si="2"/>
        <v>0</v>
      </c>
    </row>
    <row r="25" spans="1:5">
      <c r="A25" t="str">
        <f t="shared" si="0"/>
        <v>01</v>
      </c>
      <c r="B25" t="str">
        <f t="shared" si="1"/>
        <v>PE</v>
      </c>
      <c r="C25" t="str">
        <f t="shared" si="3"/>
        <v>G-11PE</v>
      </c>
      <c r="D25" t="s">
        <v>338</v>
      </c>
      <c r="E25">
        <f t="shared" ca="1" si="2"/>
        <v>0</v>
      </c>
    </row>
    <row r="26" spans="1:5">
      <c r="A26" t="str">
        <f t="shared" si="0"/>
        <v>02</v>
      </c>
      <c r="B26" t="str">
        <f t="shared" si="1"/>
        <v>PE</v>
      </c>
      <c r="C26" t="str">
        <f t="shared" si="3"/>
        <v>G-11PE</v>
      </c>
      <c r="D26" t="s">
        <v>339</v>
      </c>
      <c r="E26">
        <f t="shared" ca="1" si="2"/>
        <v>0</v>
      </c>
    </row>
    <row r="27" spans="1:5">
      <c r="A27" t="str">
        <f t="shared" si="0"/>
        <v>03</v>
      </c>
      <c r="B27" t="str">
        <f t="shared" si="1"/>
        <v>PE</v>
      </c>
      <c r="C27" t="str">
        <f t="shared" si="3"/>
        <v>G-11PE</v>
      </c>
      <c r="D27" t="s">
        <v>340</v>
      </c>
      <c r="E27">
        <f t="shared" ca="1" si="2"/>
        <v>0</v>
      </c>
    </row>
    <row r="28" spans="1:5">
      <c r="A28" t="str">
        <f t="shared" si="0"/>
        <v>04</v>
      </c>
      <c r="B28" t="str">
        <f t="shared" si="1"/>
        <v>PE</v>
      </c>
      <c r="C28" t="str">
        <f t="shared" si="3"/>
        <v>G-11PE</v>
      </c>
      <c r="D28" t="s">
        <v>341</v>
      </c>
      <c r="E28">
        <f t="shared" ca="1" si="2"/>
        <v>0</v>
      </c>
    </row>
    <row r="29" spans="1:5">
      <c r="A29" t="str">
        <f t="shared" si="0"/>
        <v>05</v>
      </c>
      <c r="B29" t="str">
        <f t="shared" si="1"/>
        <v>PE</v>
      </c>
      <c r="C29" t="str">
        <f t="shared" si="3"/>
        <v>G-11PE</v>
      </c>
      <c r="D29" t="s">
        <v>342</v>
      </c>
      <c r="E29">
        <f t="shared" ca="1" si="2"/>
        <v>0</v>
      </c>
    </row>
    <row r="30" spans="1:5">
      <c r="A30" t="str">
        <f t="shared" si="0"/>
        <v>06</v>
      </c>
      <c r="B30" t="str">
        <f t="shared" si="1"/>
        <v>PE</v>
      </c>
      <c r="C30" t="str">
        <f t="shared" si="3"/>
        <v>G-11PE</v>
      </c>
      <c r="D30" t="s">
        <v>343</v>
      </c>
      <c r="E30">
        <f t="shared" ca="1" si="2"/>
        <v>0</v>
      </c>
    </row>
    <row r="31" spans="1:5">
      <c r="A31" t="str">
        <f t="shared" si="0"/>
        <v>07</v>
      </c>
      <c r="B31" t="str">
        <f t="shared" si="1"/>
        <v>PE</v>
      </c>
      <c r="C31" t="str">
        <f t="shared" si="3"/>
        <v>G-11PE</v>
      </c>
      <c r="D31" t="s">
        <v>478</v>
      </c>
      <c r="E31">
        <f t="shared" ca="1" si="2"/>
        <v>0</v>
      </c>
    </row>
    <row r="32" spans="1:5">
      <c r="A32" t="str">
        <f t="shared" si="0"/>
        <v>08</v>
      </c>
      <c r="B32" t="str">
        <f t="shared" si="1"/>
        <v>PE</v>
      </c>
      <c r="C32" t="str">
        <f t="shared" si="3"/>
        <v>G-11PE</v>
      </c>
      <c r="D32" t="s">
        <v>499</v>
      </c>
      <c r="E32">
        <f t="shared" ca="1" si="2"/>
        <v>0</v>
      </c>
    </row>
    <row r="33" spans="1:5">
      <c r="A33" t="str">
        <f t="shared" si="0"/>
        <v>09</v>
      </c>
      <c r="B33" t="str">
        <f t="shared" si="1"/>
        <v>PE</v>
      </c>
      <c r="C33" t="str">
        <f t="shared" si="3"/>
        <v>G-11PE</v>
      </c>
      <c r="D33" t="s">
        <v>344</v>
      </c>
      <c r="E33">
        <f t="shared" ca="1" si="2"/>
        <v>0</v>
      </c>
    </row>
    <row r="34" spans="1:5">
      <c r="A34" t="str">
        <f t="shared" si="0"/>
        <v>10</v>
      </c>
      <c r="B34" t="str">
        <f t="shared" si="1"/>
        <v>PE</v>
      </c>
      <c r="C34" t="str">
        <f t="shared" si="3"/>
        <v>G-11PE</v>
      </c>
      <c r="D34" t="s">
        <v>541</v>
      </c>
      <c r="E34">
        <f t="shared" ca="1" si="2"/>
        <v>0</v>
      </c>
    </row>
    <row r="35" spans="1:5">
      <c r="A35" t="str">
        <f t="shared" si="0"/>
        <v>11</v>
      </c>
      <c r="B35" t="str">
        <f t="shared" si="1"/>
        <v>PE</v>
      </c>
      <c r="C35" t="str">
        <f t="shared" si="3"/>
        <v>G-11PE</v>
      </c>
      <c r="D35" t="s">
        <v>345</v>
      </c>
      <c r="E35">
        <f t="shared" ca="1" si="2"/>
        <v>0</v>
      </c>
    </row>
    <row r="36" spans="1:5">
      <c r="A36" t="str">
        <f t="shared" si="0"/>
        <v>12</v>
      </c>
      <c r="B36" t="str">
        <f t="shared" si="1"/>
        <v>PE</v>
      </c>
      <c r="C36" t="str">
        <f t="shared" si="3"/>
        <v>G-11PE</v>
      </c>
      <c r="D36" t="s">
        <v>346</v>
      </c>
      <c r="E36">
        <f t="shared" ca="1" si="2"/>
        <v>0</v>
      </c>
    </row>
    <row r="37" spans="1:5">
      <c r="A37" t="str">
        <f t="shared" si="0"/>
        <v>13</v>
      </c>
      <c r="B37" t="str">
        <f t="shared" si="1"/>
        <v>PE</v>
      </c>
      <c r="C37" t="str">
        <f t="shared" si="3"/>
        <v>G-11PE</v>
      </c>
      <c r="D37" t="s">
        <v>562</v>
      </c>
      <c r="E37">
        <f t="shared" ca="1" si="2"/>
        <v>0</v>
      </c>
    </row>
    <row r="38" spans="1:5">
      <c r="A38" t="str">
        <f t="shared" si="0"/>
        <v>14</v>
      </c>
      <c r="B38" t="str">
        <f t="shared" si="1"/>
        <v>PE</v>
      </c>
      <c r="C38" t="str">
        <f t="shared" si="3"/>
        <v>G-11PE</v>
      </c>
      <c r="D38" t="s">
        <v>347</v>
      </c>
      <c r="E38">
        <f t="shared" ca="1" si="2"/>
        <v>0</v>
      </c>
    </row>
    <row r="39" spans="1:5">
      <c r="A39" t="str">
        <f t="shared" si="0"/>
        <v>15</v>
      </c>
      <c r="B39" t="str">
        <f t="shared" si="1"/>
        <v>PE</v>
      </c>
      <c r="C39" t="str">
        <f t="shared" si="3"/>
        <v>G-11PE</v>
      </c>
      <c r="D39" t="s">
        <v>520</v>
      </c>
      <c r="E39">
        <f t="shared" ca="1" si="2"/>
        <v>0</v>
      </c>
    </row>
    <row r="40" spans="1:5">
      <c r="A40" t="str">
        <f t="shared" si="0"/>
        <v>01</v>
      </c>
      <c r="B40" t="str">
        <f t="shared" si="1"/>
        <v>PE</v>
      </c>
      <c r="C40" t="str">
        <f t="shared" si="3"/>
        <v>G-12PE</v>
      </c>
      <c r="D40" t="s">
        <v>348</v>
      </c>
      <c r="E40">
        <f t="shared" ca="1" si="2"/>
        <v>0</v>
      </c>
    </row>
    <row r="41" spans="1:5">
      <c r="A41" t="str">
        <f t="shared" si="0"/>
        <v>02</v>
      </c>
      <c r="B41" t="str">
        <f t="shared" si="1"/>
        <v>PE</v>
      </c>
      <c r="C41" t="str">
        <f t="shared" si="3"/>
        <v>G-12PE</v>
      </c>
      <c r="D41" t="s">
        <v>349</v>
      </c>
      <c r="E41">
        <f t="shared" ca="1" si="2"/>
        <v>0</v>
      </c>
    </row>
    <row r="42" spans="1:5">
      <c r="A42" t="str">
        <f t="shared" si="0"/>
        <v>03</v>
      </c>
      <c r="B42" t="str">
        <f t="shared" si="1"/>
        <v>PE</v>
      </c>
      <c r="C42" t="str">
        <f t="shared" si="3"/>
        <v>G-12PE</v>
      </c>
      <c r="D42" t="s">
        <v>350</v>
      </c>
      <c r="E42">
        <f t="shared" ca="1" si="2"/>
        <v>0</v>
      </c>
    </row>
    <row r="43" spans="1:5">
      <c r="A43" t="str">
        <f t="shared" si="0"/>
        <v>04</v>
      </c>
      <c r="B43" t="str">
        <f t="shared" si="1"/>
        <v>PE</v>
      </c>
      <c r="C43" t="str">
        <f t="shared" si="3"/>
        <v>G-12PE</v>
      </c>
      <c r="D43" t="s">
        <v>351</v>
      </c>
      <c r="E43">
        <f t="shared" ca="1" si="2"/>
        <v>0</v>
      </c>
    </row>
    <row r="44" spans="1:5">
      <c r="A44" t="str">
        <f t="shared" si="0"/>
        <v>05</v>
      </c>
      <c r="B44" t="str">
        <f t="shared" si="1"/>
        <v>PE</v>
      </c>
      <c r="C44" t="str">
        <f t="shared" si="3"/>
        <v>G-12PE</v>
      </c>
      <c r="D44" t="s">
        <v>352</v>
      </c>
      <c r="E44">
        <f t="shared" ca="1" si="2"/>
        <v>0</v>
      </c>
    </row>
    <row r="45" spans="1:5">
      <c r="A45" t="str">
        <f t="shared" si="0"/>
        <v>06</v>
      </c>
      <c r="B45" t="str">
        <f t="shared" si="1"/>
        <v>PE</v>
      </c>
      <c r="C45" t="str">
        <f t="shared" si="3"/>
        <v>G-12PE</v>
      </c>
      <c r="D45" t="s">
        <v>353</v>
      </c>
      <c r="E45">
        <f t="shared" ca="1" si="2"/>
        <v>0</v>
      </c>
    </row>
    <row r="46" spans="1:5">
      <c r="A46" t="str">
        <f t="shared" si="0"/>
        <v>07</v>
      </c>
      <c r="B46" t="str">
        <f t="shared" si="1"/>
        <v>PE</v>
      </c>
      <c r="C46" t="str">
        <f t="shared" si="3"/>
        <v>G-12PE</v>
      </c>
      <c r="D46" t="s">
        <v>479</v>
      </c>
      <c r="E46">
        <f t="shared" ca="1" si="2"/>
        <v>0</v>
      </c>
    </row>
    <row r="47" spans="1:5">
      <c r="A47" t="str">
        <f t="shared" si="0"/>
        <v>08</v>
      </c>
      <c r="B47" t="str">
        <f t="shared" si="1"/>
        <v>PE</v>
      </c>
      <c r="C47" t="str">
        <f t="shared" si="3"/>
        <v>G-12PE</v>
      </c>
      <c r="D47" t="s">
        <v>500</v>
      </c>
      <c r="E47">
        <f t="shared" ca="1" si="2"/>
        <v>0</v>
      </c>
    </row>
    <row r="48" spans="1:5">
      <c r="A48" t="str">
        <f t="shared" si="0"/>
        <v>09</v>
      </c>
      <c r="B48" t="str">
        <f t="shared" si="1"/>
        <v>PE</v>
      </c>
      <c r="C48" t="str">
        <f t="shared" si="3"/>
        <v>G-12PE</v>
      </c>
      <c r="D48" t="s">
        <v>354</v>
      </c>
      <c r="E48">
        <f t="shared" ca="1" si="2"/>
        <v>0</v>
      </c>
    </row>
    <row r="49" spans="1:5">
      <c r="A49" t="str">
        <f t="shared" si="0"/>
        <v>10</v>
      </c>
      <c r="B49" t="str">
        <f t="shared" si="1"/>
        <v>PE</v>
      </c>
      <c r="C49" t="str">
        <f t="shared" si="3"/>
        <v>G-12PE</v>
      </c>
      <c r="D49" t="s">
        <v>542</v>
      </c>
      <c r="E49">
        <f t="shared" ca="1" si="2"/>
        <v>0</v>
      </c>
    </row>
    <row r="50" spans="1:5">
      <c r="A50" t="str">
        <f t="shared" si="0"/>
        <v>11</v>
      </c>
      <c r="B50" t="str">
        <f t="shared" si="1"/>
        <v>PE</v>
      </c>
      <c r="C50" t="str">
        <f t="shared" si="3"/>
        <v>G-12PE</v>
      </c>
      <c r="D50" t="s">
        <v>355</v>
      </c>
      <c r="E50">
        <f t="shared" ca="1" si="2"/>
        <v>0</v>
      </c>
    </row>
    <row r="51" spans="1:5">
      <c r="A51" t="str">
        <f t="shared" si="0"/>
        <v>12</v>
      </c>
      <c r="B51" t="str">
        <f t="shared" si="1"/>
        <v>PE</v>
      </c>
      <c r="C51" t="str">
        <f t="shared" si="3"/>
        <v>G-12PE</v>
      </c>
      <c r="D51" t="s">
        <v>356</v>
      </c>
      <c r="E51">
        <f t="shared" ca="1" si="2"/>
        <v>0</v>
      </c>
    </row>
    <row r="52" spans="1:5">
      <c r="A52" t="str">
        <f t="shared" si="0"/>
        <v>13</v>
      </c>
      <c r="B52" t="str">
        <f t="shared" si="1"/>
        <v>PE</v>
      </c>
      <c r="C52" t="str">
        <f t="shared" si="3"/>
        <v>G-12PE</v>
      </c>
      <c r="D52" t="s">
        <v>563</v>
      </c>
      <c r="E52">
        <f t="shared" ca="1" si="2"/>
        <v>0</v>
      </c>
    </row>
    <row r="53" spans="1:5">
      <c r="A53" t="str">
        <f t="shared" si="0"/>
        <v>14</v>
      </c>
      <c r="B53" t="str">
        <f t="shared" si="1"/>
        <v>PE</v>
      </c>
      <c r="C53" t="str">
        <f t="shared" si="3"/>
        <v>G-12PE</v>
      </c>
      <c r="D53" t="s">
        <v>357</v>
      </c>
      <c r="E53">
        <f t="shared" ca="1" si="2"/>
        <v>0</v>
      </c>
    </row>
    <row r="54" spans="1:5">
      <c r="A54" t="str">
        <f t="shared" si="0"/>
        <v>15</v>
      </c>
      <c r="B54" t="str">
        <f t="shared" si="1"/>
        <v>PE</v>
      </c>
      <c r="C54" t="str">
        <f t="shared" si="3"/>
        <v>G-12PE</v>
      </c>
      <c r="D54" t="s">
        <v>521</v>
      </c>
      <c r="E54">
        <f t="shared" ca="1" si="2"/>
        <v>0</v>
      </c>
    </row>
    <row r="55" spans="1:5">
      <c r="A55" t="str">
        <f t="shared" si="0"/>
        <v>01</v>
      </c>
      <c r="B55" t="str">
        <f t="shared" si="1"/>
        <v>PE</v>
      </c>
      <c r="C55" t="str">
        <f t="shared" si="3"/>
        <v>G-13PE</v>
      </c>
      <c r="D55" t="s">
        <v>288</v>
      </c>
      <c r="E55">
        <f t="shared" ca="1" si="2"/>
        <v>0</v>
      </c>
    </row>
    <row r="56" spans="1:5">
      <c r="A56" t="str">
        <f t="shared" si="0"/>
        <v>02</v>
      </c>
      <c r="B56" t="str">
        <f t="shared" si="1"/>
        <v>PE</v>
      </c>
      <c r="C56" t="str">
        <f t="shared" si="3"/>
        <v>G-13PE</v>
      </c>
      <c r="D56" t="s">
        <v>289</v>
      </c>
      <c r="E56">
        <f t="shared" ca="1" si="2"/>
        <v>0</v>
      </c>
    </row>
    <row r="57" spans="1:5">
      <c r="A57" t="str">
        <f t="shared" si="0"/>
        <v>03</v>
      </c>
      <c r="B57" t="str">
        <f t="shared" si="1"/>
        <v>PE</v>
      </c>
      <c r="C57" t="str">
        <f t="shared" si="3"/>
        <v>G-13PE</v>
      </c>
      <c r="D57" t="s">
        <v>290</v>
      </c>
      <c r="E57">
        <f t="shared" ca="1" si="2"/>
        <v>0</v>
      </c>
    </row>
    <row r="58" spans="1:5">
      <c r="A58" t="str">
        <f t="shared" si="0"/>
        <v>04</v>
      </c>
      <c r="B58" t="str">
        <f t="shared" si="1"/>
        <v>PE</v>
      </c>
      <c r="C58" t="str">
        <f t="shared" si="3"/>
        <v>G-13PE</v>
      </c>
      <c r="D58" t="s">
        <v>291</v>
      </c>
      <c r="E58">
        <f t="shared" ca="1" si="2"/>
        <v>0</v>
      </c>
    </row>
    <row r="59" spans="1:5">
      <c r="A59" t="str">
        <f t="shared" si="0"/>
        <v>05</v>
      </c>
      <c r="B59" t="str">
        <f t="shared" si="1"/>
        <v>PE</v>
      </c>
      <c r="C59" t="str">
        <f t="shared" si="3"/>
        <v>G-13PE</v>
      </c>
      <c r="D59" t="s">
        <v>292</v>
      </c>
      <c r="E59">
        <f t="shared" ca="1" si="2"/>
        <v>0</v>
      </c>
    </row>
    <row r="60" spans="1:5">
      <c r="A60" t="str">
        <f t="shared" si="0"/>
        <v>06</v>
      </c>
      <c r="B60" t="str">
        <f t="shared" si="1"/>
        <v>PE</v>
      </c>
      <c r="C60" t="str">
        <f t="shared" si="3"/>
        <v>G-13PE</v>
      </c>
      <c r="D60" t="s">
        <v>293</v>
      </c>
      <c r="E60">
        <f t="shared" ca="1" si="2"/>
        <v>0</v>
      </c>
    </row>
    <row r="61" spans="1:5">
      <c r="A61" t="str">
        <f t="shared" si="0"/>
        <v>07</v>
      </c>
      <c r="B61" t="str">
        <f t="shared" si="1"/>
        <v>PE</v>
      </c>
      <c r="C61" t="str">
        <f t="shared" si="3"/>
        <v>G-13PE</v>
      </c>
      <c r="D61" t="s">
        <v>480</v>
      </c>
      <c r="E61">
        <f t="shared" ca="1" si="2"/>
        <v>0</v>
      </c>
    </row>
    <row r="62" spans="1:5">
      <c r="A62" t="str">
        <f t="shared" si="0"/>
        <v>08</v>
      </c>
      <c r="B62" t="str">
        <f t="shared" si="1"/>
        <v>PE</v>
      </c>
      <c r="C62" t="str">
        <f t="shared" si="3"/>
        <v>G-13PE</v>
      </c>
      <c r="D62" t="s">
        <v>501</v>
      </c>
      <c r="E62">
        <f t="shared" ca="1" si="2"/>
        <v>0</v>
      </c>
    </row>
    <row r="63" spans="1:5">
      <c r="A63" t="str">
        <f t="shared" si="0"/>
        <v>09</v>
      </c>
      <c r="B63" t="str">
        <f t="shared" si="1"/>
        <v>PE</v>
      </c>
      <c r="C63" t="str">
        <f t="shared" si="3"/>
        <v>G-13PE</v>
      </c>
      <c r="D63" t="s">
        <v>294</v>
      </c>
      <c r="E63">
        <f t="shared" ca="1" si="2"/>
        <v>0</v>
      </c>
    </row>
    <row r="64" spans="1:5">
      <c r="A64" t="str">
        <f t="shared" si="0"/>
        <v>10</v>
      </c>
      <c r="B64" t="str">
        <f t="shared" si="1"/>
        <v>PE</v>
      </c>
      <c r="C64" t="str">
        <f t="shared" si="3"/>
        <v>G-13PE</v>
      </c>
      <c r="D64" t="s">
        <v>543</v>
      </c>
      <c r="E64">
        <f t="shared" ca="1" si="2"/>
        <v>0</v>
      </c>
    </row>
    <row r="65" spans="1:5">
      <c r="A65" t="str">
        <f t="shared" si="0"/>
        <v>11</v>
      </c>
      <c r="B65" t="str">
        <f t="shared" si="1"/>
        <v>PE</v>
      </c>
      <c r="C65" t="str">
        <f t="shared" si="3"/>
        <v>G-13PE</v>
      </c>
      <c r="D65" t="s">
        <v>295</v>
      </c>
      <c r="E65">
        <f t="shared" ca="1" si="2"/>
        <v>0</v>
      </c>
    </row>
    <row r="66" spans="1:5">
      <c r="A66" t="str">
        <f t="shared" si="0"/>
        <v>12</v>
      </c>
      <c r="B66" t="str">
        <f t="shared" si="1"/>
        <v>PE</v>
      </c>
      <c r="C66" t="str">
        <f t="shared" si="3"/>
        <v>G-13PE</v>
      </c>
      <c r="D66" t="s">
        <v>296</v>
      </c>
      <c r="E66">
        <f t="shared" ca="1" si="2"/>
        <v>0</v>
      </c>
    </row>
    <row r="67" spans="1:5">
      <c r="A67" t="str">
        <f t="shared" si="0"/>
        <v>13</v>
      </c>
      <c r="B67" t="str">
        <f t="shared" si="1"/>
        <v>PE</v>
      </c>
      <c r="C67" t="str">
        <f t="shared" si="3"/>
        <v>G-13PE</v>
      </c>
      <c r="D67" t="s">
        <v>564</v>
      </c>
      <c r="E67">
        <f t="shared" ca="1" si="2"/>
        <v>0</v>
      </c>
    </row>
    <row r="68" spans="1:5">
      <c r="A68" t="str">
        <f t="shared" si="0"/>
        <v>14</v>
      </c>
      <c r="B68" t="str">
        <f t="shared" si="1"/>
        <v>PE</v>
      </c>
      <c r="C68" t="str">
        <f t="shared" si="3"/>
        <v>G-13PE</v>
      </c>
      <c r="D68" t="s">
        <v>297</v>
      </c>
      <c r="E68">
        <f t="shared" ca="1" si="2"/>
        <v>0</v>
      </c>
    </row>
    <row r="69" spans="1:5">
      <c r="A69" t="str">
        <f t="shared" si="0"/>
        <v>15</v>
      </c>
      <c r="B69" t="str">
        <f t="shared" si="1"/>
        <v>PE</v>
      </c>
      <c r="C69" t="str">
        <f t="shared" si="3"/>
        <v>G-13PE</v>
      </c>
      <c r="D69" t="s">
        <v>522</v>
      </c>
      <c r="E69">
        <f t="shared" ca="1" si="2"/>
        <v>0</v>
      </c>
    </row>
    <row r="70" spans="1:5">
      <c r="A70" t="str">
        <f t="shared" si="0"/>
        <v>01</v>
      </c>
      <c r="B70" t="str">
        <f t="shared" si="1"/>
        <v>PE</v>
      </c>
      <c r="C70" t="str">
        <f t="shared" si="3"/>
        <v>G-14PE</v>
      </c>
      <c r="D70" t="s">
        <v>358</v>
      </c>
      <c r="E70">
        <f t="shared" ca="1" si="2"/>
        <v>0</v>
      </c>
    </row>
    <row r="71" spans="1:5">
      <c r="A71" t="str">
        <f t="shared" si="0"/>
        <v>02</v>
      </c>
      <c r="B71" t="str">
        <f t="shared" si="1"/>
        <v>PE</v>
      </c>
      <c r="C71" t="str">
        <f t="shared" si="3"/>
        <v>G-14PE</v>
      </c>
      <c r="D71" t="s">
        <v>359</v>
      </c>
      <c r="E71">
        <f t="shared" ca="1" si="2"/>
        <v>0</v>
      </c>
    </row>
    <row r="72" spans="1:5">
      <c r="A72" t="str">
        <f t="shared" si="0"/>
        <v>03</v>
      </c>
      <c r="B72" t="str">
        <f t="shared" si="1"/>
        <v>PE</v>
      </c>
      <c r="C72" t="str">
        <f t="shared" si="3"/>
        <v>G-14PE</v>
      </c>
      <c r="D72" t="s">
        <v>360</v>
      </c>
      <c r="E72">
        <f t="shared" ca="1" si="2"/>
        <v>0</v>
      </c>
    </row>
    <row r="73" spans="1:5">
      <c r="A73" t="str">
        <f t="shared" si="0"/>
        <v>04</v>
      </c>
      <c r="B73" t="str">
        <f t="shared" si="1"/>
        <v>PE</v>
      </c>
      <c r="C73" t="str">
        <f t="shared" si="3"/>
        <v>G-14PE</v>
      </c>
      <c r="D73" t="s">
        <v>361</v>
      </c>
      <c r="E73">
        <f t="shared" ca="1" si="2"/>
        <v>0</v>
      </c>
    </row>
    <row r="74" spans="1:5">
      <c r="A74" t="str">
        <f t="shared" ref="A74:A137" si="4">MID(D74,LEN(C74)+2,LEN(D74)-LEN(C74))</f>
        <v>05</v>
      </c>
      <c r="B74" t="str">
        <f t="shared" ref="B74:B137" si="5">IF(ISNUMBER(FIND("PU",D74,1)),"PU",IF(ISNUMBER(FIND("PE-",D74,1)),"PE",0))</f>
        <v>PE</v>
      </c>
      <c r="C74" t="str">
        <f t="shared" si="3"/>
        <v>G-14PE</v>
      </c>
      <c r="D74" t="s">
        <v>362</v>
      </c>
      <c r="E74">
        <f t="shared" ref="E74:E137" ca="1" si="6">IFERROR(IF(B74=0,VLOOKUP(C74,INDIRECT($G$5&amp;$H$5),MATCH($A74,INDIRECT($G$5&amp;$I$5),0),0),IF(B74="PE",VLOOKUP(C74,INDIRECT($G$7&amp;$H$7),MATCH($A74,INDIRECT($G$7&amp;$I$7),0),FALSE),VLOOKUP(C74,INDIRECT($G$6&amp;$H$6),MATCH($A74,INDIRECT($G$6&amp;$I$6),0),FALSE))),0)</f>
        <v>0</v>
      </c>
    </row>
    <row r="75" spans="1:5">
      <c r="A75" t="str">
        <f t="shared" si="4"/>
        <v>06</v>
      </c>
      <c r="B75" t="str">
        <f t="shared" si="5"/>
        <v>PE</v>
      </c>
      <c r="C75" t="str">
        <f t="shared" ref="C75:C138" si="7">LEFT(D75,LEN(D75)-3)</f>
        <v>G-14PE</v>
      </c>
      <c r="D75" t="s">
        <v>363</v>
      </c>
      <c r="E75">
        <f t="shared" ca="1" si="6"/>
        <v>0</v>
      </c>
    </row>
    <row r="76" spans="1:5">
      <c r="A76" t="str">
        <f t="shared" si="4"/>
        <v>07</v>
      </c>
      <c r="B76" t="str">
        <f t="shared" si="5"/>
        <v>PE</v>
      </c>
      <c r="C76" t="str">
        <f t="shared" si="7"/>
        <v>G-14PE</v>
      </c>
      <c r="D76" t="s">
        <v>481</v>
      </c>
      <c r="E76">
        <f t="shared" ca="1" si="6"/>
        <v>0</v>
      </c>
    </row>
    <row r="77" spans="1:5">
      <c r="A77" t="str">
        <f t="shared" si="4"/>
        <v>08</v>
      </c>
      <c r="B77" t="str">
        <f t="shared" si="5"/>
        <v>PE</v>
      </c>
      <c r="C77" t="str">
        <f t="shared" si="7"/>
        <v>G-14PE</v>
      </c>
      <c r="D77" t="s">
        <v>502</v>
      </c>
      <c r="E77">
        <f t="shared" ca="1" si="6"/>
        <v>0</v>
      </c>
    </row>
    <row r="78" spans="1:5">
      <c r="A78" t="str">
        <f t="shared" si="4"/>
        <v>09</v>
      </c>
      <c r="B78" t="str">
        <f t="shared" si="5"/>
        <v>PE</v>
      </c>
      <c r="C78" t="str">
        <f t="shared" si="7"/>
        <v>G-14PE</v>
      </c>
      <c r="D78" t="s">
        <v>364</v>
      </c>
      <c r="E78">
        <f t="shared" ca="1" si="6"/>
        <v>0</v>
      </c>
    </row>
    <row r="79" spans="1:5">
      <c r="A79" t="str">
        <f t="shared" si="4"/>
        <v>10</v>
      </c>
      <c r="B79" t="str">
        <f t="shared" si="5"/>
        <v>PE</v>
      </c>
      <c r="C79" t="str">
        <f t="shared" si="7"/>
        <v>G-14PE</v>
      </c>
      <c r="D79" t="s">
        <v>544</v>
      </c>
      <c r="E79">
        <f t="shared" ca="1" si="6"/>
        <v>0</v>
      </c>
    </row>
    <row r="80" spans="1:5">
      <c r="A80" t="str">
        <f t="shared" si="4"/>
        <v>11</v>
      </c>
      <c r="B80" t="str">
        <f t="shared" si="5"/>
        <v>PE</v>
      </c>
      <c r="C80" t="str">
        <f t="shared" si="7"/>
        <v>G-14PE</v>
      </c>
      <c r="D80" t="s">
        <v>365</v>
      </c>
      <c r="E80">
        <f t="shared" ca="1" si="6"/>
        <v>0</v>
      </c>
    </row>
    <row r="81" spans="1:5">
      <c r="A81" t="str">
        <f t="shared" si="4"/>
        <v>12</v>
      </c>
      <c r="B81" t="str">
        <f t="shared" si="5"/>
        <v>PE</v>
      </c>
      <c r="C81" t="str">
        <f t="shared" si="7"/>
        <v>G-14PE</v>
      </c>
      <c r="D81" t="s">
        <v>366</v>
      </c>
      <c r="E81">
        <f t="shared" ca="1" si="6"/>
        <v>0</v>
      </c>
    </row>
    <row r="82" spans="1:5">
      <c r="A82" t="str">
        <f t="shared" si="4"/>
        <v>13</v>
      </c>
      <c r="B82" t="str">
        <f t="shared" si="5"/>
        <v>PE</v>
      </c>
      <c r="C82" t="str">
        <f t="shared" si="7"/>
        <v>G-14PE</v>
      </c>
      <c r="D82" t="s">
        <v>565</v>
      </c>
      <c r="E82">
        <f t="shared" ca="1" si="6"/>
        <v>0</v>
      </c>
    </row>
    <row r="83" spans="1:5">
      <c r="A83" t="str">
        <f t="shared" si="4"/>
        <v>14</v>
      </c>
      <c r="B83" t="str">
        <f t="shared" si="5"/>
        <v>PE</v>
      </c>
      <c r="C83" t="str">
        <f t="shared" si="7"/>
        <v>G-14PE</v>
      </c>
      <c r="D83" t="s">
        <v>367</v>
      </c>
      <c r="E83">
        <f t="shared" ca="1" si="6"/>
        <v>0</v>
      </c>
    </row>
    <row r="84" spans="1:5">
      <c r="A84" t="str">
        <f t="shared" si="4"/>
        <v>15</v>
      </c>
      <c r="B84" t="str">
        <f t="shared" si="5"/>
        <v>PE</v>
      </c>
      <c r="C84" t="str">
        <f t="shared" si="7"/>
        <v>G-14PE</v>
      </c>
      <c r="D84" t="s">
        <v>523</v>
      </c>
      <c r="E84">
        <f t="shared" ca="1" si="6"/>
        <v>0</v>
      </c>
    </row>
    <row r="85" spans="1:5">
      <c r="A85" t="str">
        <f t="shared" si="4"/>
        <v>01</v>
      </c>
      <c r="B85" t="str">
        <f t="shared" si="5"/>
        <v>PE</v>
      </c>
      <c r="C85" t="str">
        <f t="shared" si="7"/>
        <v>G-15PE</v>
      </c>
      <c r="D85" t="s">
        <v>398</v>
      </c>
      <c r="E85">
        <f t="shared" ca="1" si="6"/>
        <v>0</v>
      </c>
    </row>
    <row r="86" spans="1:5">
      <c r="A86" t="str">
        <f t="shared" si="4"/>
        <v>02</v>
      </c>
      <c r="B86" t="str">
        <f t="shared" si="5"/>
        <v>PE</v>
      </c>
      <c r="C86" t="str">
        <f t="shared" si="7"/>
        <v>G-15PE</v>
      </c>
      <c r="D86" t="s">
        <v>399</v>
      </c>
      <c r="E86">
        <f t="shared" ca="1" si="6"/>
        <v>0</v>
      </c>
    </row>
    <row r="87" spans="1:5">
      <c r="A87" t="str">
        <f t="shared" si="4"/>
        <v>03</v>
      </c>
      <c r="B87" t="str">
        <f t="shared" si="5"/>
        <v>PE</v>
      </c>
      <c r="C87" t="str">
        <f t="shared" si="7"/>
        <v>G-15PE</v>
      </c>
      <c r="D87" t="s">
        <v>400</v>
      </c>
      <c r="E87">
        <f t="shared" ca="1" si="6"/>
        <v>0</v>
      </c>
    </row>
    <row r="88" spans="1:5">
      <c r="A88" t="str">
        <f t="shared" si="4"/>
        <v>04</v>
      </c>
      <c r="B88" t="str">
        <f t="shared" si="5"/>
        <v>PE</v>
      </c>
      <c r="C88" t="str">
        <f t="shared" si="7"/>
        <v>G-15PE</v>
      </c>
      <c r="D88" t="s">
        <v>401</v>
      </c>
      <c r="E88">
        <f t="shared" ca="1" si="6"/>
        <v>0</v>
      </c>
    </row>
    <row r="89" spans="1:5">
      <c r="A89" t="str">
        <f t="shared" si="4"/>
        <v>05</v>
      </c>
      <c r="B89" t="str">
        <f t="shared" si="5"/>
        <v>PE</v>
      </c>
      <c r="C89" t="str">
        <f t="shared" si="7"/>
        <v>G-15PE</v>
      </c>
      <c r="D89" t="s">
        <v>402</v>
      </c>
      <c r="E89">
        <f t="shared" ca="1" si="6"/>
        <v>0</v>
      </c>
    </row>
    <row r="90" spans="1:5">
      <c r="A90" t="str">
        <f t="shared" si="4"/>
        <v>06</v>
      </c>
      <c r="B90" t="str">
        <f t="shared" si="5"/>
        <v>PE</v>
      </c>
      <c r="C90" t="str">
        <f t="shared" si="7"/>
        <v>G-15PE</v>
      </c>
      <c r="D90" t="s">
        <v>403</v>
      </c>
      <c r="E90">
        <f t="shared" ca="1" si="6"/>
        <v>0</v>
      </c>
    </row>
    <row r="91" spans="1:5">
      <c r="A91" t="str">
        <f t="shared" si="4"/>
        <v>07</v>
      </c>
      <c r="B91" t="str">
        <f t="shared" si="5"/>
        <v>PE</v>
      </c>
      <c r="C91" t="str">
        <f t="shared" si="7"/>
        <v>G-15PE</v>
      </c>
      <c r="D91" t="s">
        <v>482</v>
      </c>
      <c r="E91">
        <f t="shared" ca="1" si="6"/>
        <v>0</v>
      </c>
    </row>
    <row r="92" spans="1:5">
      <c r="A92" t="str">
        <f t="shared" si="4"/>
        <v>08</v>
      </c>
      <c r="B92" t="str">
        <f t="shared" si="5"/>
        <v>PE</v>
      </c>
      <c r="C92" t="str">
        <f t="shared" si="7"/>
        <v>G-15PE</v>
      </c>
      <c r="D92" t="s">
        <v>503</v>
      </c>
      <c r="E92">
        <f t="shared" ca="1" si="6"/>
        <v>0</v>
      </c>
    </row>
    <row r="93" spans="1:5">
      <c r="A93" t="str">
        <f t="shared" si="4"/>
        <v>09</v>
      </c>
      <c r="B93" t="str">
        <f t="shared" si="5"/>
        <v>PE</v>
      </c>
      <c r="C93" t="str">
        <f t="shared" si="7"/>
        <v>G-15PE</v>
      </c>
      <c r="D93" t="s">
        <v>404</v>
      </c>
      <c r="E93">
        <f t="shared" ca="1" si="6"/>
        <v>0</v>
      </c>
    </row>
    <row r="94" spans="1:5">
      <c r="A94" t="str">
        <f t="shared" si="4"/>
        <v>10</v>
      </c>
      <c r="B94" t="str">
        <f t="shared" si="5"/>
        <v>PE</v>
      </c>
      <c r="C94" t="str">
        <f t="shared" si="7"/>
        <v>G-15PE</v>
      </c>
      <c r="D94" t="s">
        <v>545</v>
      </c>
      <c r="E94">
        <f t="shared" ca="1" si="6"/>
        <v>0</v>
      </c>
    </row>
    <row r="95" spans="1:5">
      <c r="A95" t="str">
        <f t="shared" si="4"/>
        <v>11</v>
      </c>
      <c r="B95" t="str">
        <f t="shared" si="5"/>
        <v>PE</v>
      </c>
      <c r="C95" t="str">
        <f t="shared" si="7"/>
        <v>G-15PE</v>
      </c>
      <c r="D95" t="s">
        <v>405</v>
      </c>
      <c r="E95">
        <f t="shared" ca="1" si="6"/>
        <v>0</v>
      </c>
    </row>
    <row r="96" spans="1:5">
      <c r="A96" t="str">
        <f t="shared" si="4"/>
        <v>12</v>
      </c>
      <c r="B96" t="str">
        <f t="shared" si="5"/>
        <v>PE</v>
      </c>
      <c r="C96" t="str">
        <f t="shared" si="7"/>
        <v>G-15PE</v>
      </c>
      <c r="D96" t="s">
        <v>406</v>
      </c>
      <c r="E96">
        <f t="shared" ca="1" si="6"/>
        <v>0</v>
      </c>
    </row>
    <row r="97" spans="1:5">
      <c r="A97" t="str">
        <f t="shared" si="4"/>
        <v>13</v>
      </c>
      <c r="B97" t="str">
        <f t="shared" si="5"/>
        <v>PE</v>
      </c>
      <c r="C97" t="str">
        <f t="shared" si="7"/>
        <v>G-15PE</v>
      </c>
      <c r="D97" t="s">
        <v>566</v>
      </c>
      <c r="E97">
        <f t="shared" ca="1" si="6"/>
        <v>0</v>
      </c>
    </row>
    <row r="98" spans="1:5">
      <c r="A98" t="str">
        <f t="shared" si="4"/>
        <v>14</v>
      </c>
      <c r="B98" t="str">
        <f t="shared" si="5"/>
        <v>PE</v>
      </c>
      <c r="C98" t="str">
        <f t="shared" si="7"/>
        <v>G-15PE</v>
      </c>
      <c r="D98" t="s">
        <v>407</v>
      </c>
      <c r="E98">
        <f t="shared" ca="1" si="6"/>
        <v>0</v>
      </c>
    </row>
    <row r="99" spans="1:5">
      <c r="A99" t="str">
        <f t="shared" si="4"/>
        <v>15</v>
      </c>
      <c r="B99" t="str">
        <f t="shared" si="5"/>
        <v>PE</v>
      </c>
      <c r="C99" t="str">
        <f t="shared" si="7"/>
        <v>G-15PE</v>
      </c>
      <c r="D99" t="s">
        <v>524</v>
      </c>
      <c r="E99">
        <f t="shared" ca="1" si="6"/>
        <v>0</v>
      </c>
    </row>
    <row r="100" spans="1:5">
      <c r="A100" t="str">
        <f t="shared" si="4"/>
        <v>01</v>
      </c>
      <c r="B100" t="str">
        <f t="shared" si="5"/>
        <v>PE</v>
      </c>
      <c r="C100" t="str">
        <f t="shared" si="7"/>
        <v>G-16PE</v>
      </c>
      <c r="D100" t="s">
        <v>408</v>
      </c>
      <c r="E100">
        <f t="shared" ca="1" si="6"/>
        <v>0</v>
      </c>
    </row>
    <row r="101" spans="1:5">
      <c r="A101" t="str">
        <f t="shared" si="4"/>
        <v>02</v>
      </c>
      <c r="B101" t="str">
        <f t="shared" si="5"/>
        <v>PE</v>
      </c>
      <c r="C101" t="str">
        <f t="shared" si="7"/>
        <v>G-16PE</v>
      </c>
      <c r="D101" t="s">
        <v>409</v>
      </c>
      <c r="E101">
        <f t="shared" ca="1" si="6"/>
        <v>0</v>
      </c>
    </row>
    <row r="102" spans="1:5">
      <c r="A102" t="str">
        <f t="shared" si="4"/>
        <v>03</v>
      </c>
      <c r="B102" t="str">
        <f t="shared" si="5"/>
        <v>PE</v>
      </c>
      <c r="C102" t="str">
        <f t="shared" si="7"/>
        <v>G-16PE</v>
      </c>
      <c r="D102" t="s">
        <v>410</v>
      </c>
      <c r="E102">
        <f t="shared" ca="1" si="6"/>
        <v>0</v>
      </c>
    </row>
    <row r="103" spans="1:5">
      <c r="A103" t="str">
        <f t="shared" si="4"/>
        <v>04</v>
      </c>
      <c r="B103" t="str">
        <f t="shared" si="5"/>
        <v>PE</v>
      </c>
      <c r="C103" t="str">
        <f t="shared" si="7"/>
        <v>G-16PE</v>
      </c>
      <c r="D103" t="s">
        <v>411</v>
      </c>
      <c r="E103">
        <f t="shared" ca="1" si="6"/>
        <v>0</v>
      </c>
    </row>
    <row r="104" spans="1:5">
      <c r="A104" t="str">
        <f t="shared" si="4"/>
        <v>05</v>
      </c>
      <c r="B104" t="str">
        <f t="shared" si="5"/>
        <v>PE</v>
      </c>
      <c r="C104" t="str">
        <f t="shared" si="7"/>
        <v>G-16PE</v>
      </c>
      <c r="D104" t="s">
        <v>412</v>
      </c>
      <c r="E104">
        <f t="shared" ca="1" si="6"/>
        <v>0</v>
      </c>
    </row>
    <row r="105" spans="1:5">
      <c r="A105" t="str">
        <f t="shared" si="4"/>
        <v>06</v>
      </c>
      <c r="B105" t="str">
        <f t="shared" si="5"/>
        <v>PE</v>
      </c>
      <c r="C105" t="str">
        <f t="shared" si="7"/>
        <v>G-16PE</v>
      </c>
      <c r="D105" t="s">
        <v>413</v>
      </c>
      <c r="E105">
        <f t="shared" ca="1" si="6"/>
        <v>0</v>
      </c>
    </row>
    <row r="106" spans="1:5">
      <c r="A106" t="str">
        <f t="shared" si="4"/>
        <v>07</v>
      </c>
      <c r="B106" t="str">
        <f t="shared" si="5"/>
        <v>PE</v>
      </c>
      <c r="C106" t="str">
        <f t="shared" si="7"/>
        <v>G-16PE</v>
      </c>
      <c r="D106" t="s">
        <v>483</v>
      </c>
      <c r="E106">
        <f t="shared" ca="1" si="6"/>
        <v>0</v>
      </c>
    </row>
    <row r="107" spans="1:5">
      <c r="A107" t="str">
        <f t="shared" si="4"/>
        <v>08</v>
      </c>
      <c r="B107" t="str">
        <f t="shared" si="5"/>
        <v>PE</v>
      </c>
      <c r="C107" t="str">
        <f t="shared" si="7"/>
        <v>G-16PE</v>
      </c>
      <c r="D107" t="s">
        <v>504</v>
      </c>
      <c r="E107">
        <f t="shared" ca="1" si="6"/>
        <v>0</v>
      </c>
    </row>
    <row r="108" spans="1:5">
      <c r="A108" t="str">
        <f t="shared" si="4"/>
        <v>09</v>
      </c>
      <c r="B108" t="str">
        <f t="shared" si="5"/>
        <v>PE</v>
      </c>
      <c r="C108" t="str">
        <f t="shared" si="7"/>
        <v>G-16PE</v>
      </c>
      <c r="D108" t="s">
        <v>414</v>
      </c>
      <c r="E108">
        <f t="shared" ca="1" si="6"/>
        <v>0</v>
      </c>
    </row>
    <row r="109" spans="1:5">
      <c r="A109" t="str">
        <f t="shared" si="4"/>
        <v>10</v>
      </c>
      <c r="B109" t="str">
        <f t="shared" si="5"/>
        <v>PE</v>
      </c>
      <c r="C109" t="str">
        <f t="shared" si="7"/>
        <v>G-16PE</v>
      </c>
      <c r="D109" t="s">
        <v>546</v>
      </c>
      <c r="E109">
        <f t="shared" ca="1" si="6"/>
        <v>0</v>
      </c>
    </row>
    <row r="110" spans="1:5">
      <c r="A110" t="str">
        <f t="shared" si="4"/>
        <v>11</v>
      </c>
      <c r="B110" t="str">
        <f t="shared" si="5"/>
        <v>PE</v>
      </c>
      <c r="C110" t="str">
        <f t="shared" si="7"/>
        <v>G-16PE</v>
      </c>
      <c r="D110" t="s">
        <v>415</v>
      </c>
      <c r="E110">
        <f t="shared" ca="1" si="6"/>
        <v>0</v>
      </c>
    </row>
    <row r="111" spans="1:5">
      <c r="A111" t="str">
        <f t="shared" si="4"/>
        <v>12</v>
      </c>
      <c r="B111" t="str">
        <f t="shared" si="5"/>
        <v>PE</v>
      </c>
      <c r="C111" t="str">
        <f t="shared" si="7"/>
        <v>G-16PE</v>
      </c>
      <c r="D111" t="s">
        <v>416</v>
      </c>
      <c r="E111">
        <f t="shared" ca="1" si="6"/>
        <v>0</v>
      </c>
    </row>
    <row r="112" spans="1:5">
      <c r="A112" t="str">
        <f t="shared" si="4"/>
        <v>13</v>
      </c>
      <c r="B112" t="str">
        <f t="shared" si="5"/>
        <v>PE</v>
      </c>
      <c r="C112" t="str">
        <f t="shared" si="7"/>
        <v>G-16PE</v>
      </c>
      <c r="D112" t="s">
        <v>567</v>
      </c>
      <c r="E112">
        <f t="shared" ca="1" si="6"/>
        <v>0</v>
      </c>
    </row>
    <row r="113" spans="1:5">
      <c r="A113" t="str">
        <f t="shared" si="4"/>
        <v>14</v>
      </c>
      <c r="B113" t="str">
        <f t="shared" si="5"/>
        <v>PE</v>
      </c>
      <c r="C113" t="str">
        <f t="shared" si="7"/>
        <v>G-16PE</v>
      </c>
      <c r="D113" t="s">
        <v>417</v>
      </c>
      <c r="E113">
        <f t="shared" ca="1" si="6"/>
        <v>0</v>
      </c>
    </row>
    <row r="114" spans="1:5">
      <c r="A114" t="str">
        <f t="shared" si="4"/>
        <v>15</v>
      </c>
      <c r="B114" t="str">
        <f t="shared" si="5"/>
        <v>PE</v>
      </c>
      <c r="C114" t="str">
        <f t="shared" si="7"/>
        <v>G-16PE</v>
      </c>
      <c r="D114" t="s">
        <v>525</v>
      </c>
      <c r="E114">
        <f t="shared" ca="1" si="6"/>
        <v>0</v>
      </c>
    </row>
    <row r="115" spans="1:5">
      <c r="A115" t="str">
        <f t="shared" si="4"/>
        <v>01</v>
      </c>
      <c r="B115" t="str">
        <f t="shared" si="5"/>
        <v>PE</v>
      </c>
      <c r="C115" t="str">
        <f t="shared" si="7"/>
        <v>G-17PE</v>
      </c>
      <c r="D115" t="s">
        <v>418</v>
      </c>
      <c r="E115">
        <f t="shared" ca="1" si="6"/>
        <v>0</v>
      </c>
    </row>
    <row r="116" spans="1:5">
      <c r="A116" t="str">
        <f t="shared" si="4"/>
        <v>02</v>
      </c>
      <c r="B116" t="str">
        <f t="shared" si="5"/>
        <v>PE</v>
      </c>
      <c r="C116" t="str">
        <f t="shared" si="7"/>
        <v>G-17PE</v>
      </c>
      <c r="D116" t="s">
        <v>419</v>
      </c>
      <c r="E116">
        <f t="shared" ca="1" si="6"/>
        <v>0</v>
      </c>
    </row>
    <row r="117" spans="1:5">
      <c r="A117" t="str">
        <f t="shared" si="4"/>
        <v>03</v>
      </c>
      <c r="B117" t="str">
        <f t="shared" si="5"/>
        <v>PE</v>
      </c>
      <c r="C117" t="str">
        <f t="shared" si="7"/>
        <v>G-17PE</v>
      </c>
      <c r="D117" t="s">
        <v>420</v>
      </c>
      <c r="E117">
        <f t="shared" ca="1" si="6"/>
        <v>0</v>
      </c>
    </row>
    <row r="118" spans="1:5">
      <c r="A118" t="str">
        <f t="shared" si="4"/>
        <v>04</v>
      </c>
      <c r="B118" t="str">
        <f t="shared" si="5"/>
        <v>PE</v>
      </c>
      <c r="C118" t="str">
        <f t="shared" si="7"/>
        <v>G-17PE</v>
      </c>
      <c r="D118" t="s">
        <v>421</v>
      </c>
      <c r="E118">
        <f t="shared" ca="1" si="6"/>
        <v>0</v>
      </c>
    </row>
    <row r="119" spans="1:5">
      <c r="A119" t="str">
        <f t="shared" si="4"/>
        <v>05</v>
      </c>
      <c r="B119" t="str">
        <f t="shared" si="5"/>
        <v>PE</v>
      </c>
      <c r="C119" t="str">
        <f t="shared" si="7"/>
        <v>G-17PE</v>
      </c>
      <c r="D119" t="s">
        <v>422</v>
      </c>
      <c r="E119">
        <f t="shared" ca="1" si="6"/>
        <v>0</v>
      </c>
    </row>
    <row r="120" spans="1:5">
      <c r="A120" t="str">
        <f t="shared" si="4"/>
        <v>06</v>
      </c>
      <c r="B120" t="str">
        <f t="shared" si="5"/>
        <v>PE</v>
      </c>
      <c r="C120" t="str">
        <f t="shared" si="7"/>
        <v>G-17PE</v>
      </c>
      <c r="D120" t="s">
        <v>423</v>
      </c>
      <c r="E120">
        <f t="shared" ca="1" si="6"/>
        <v>0</v>
      </c>
    </row>
    <row r="121" spans="1:5">
      <c r="A121" t="str">
        <f t="shared" si="4"/>
        <v>07</v>
      </c>
      <c r="B121" t="str">
        <f t="shared" si="5"/>
        <v>PE</v>
      </c>
      <c r="C121" t="str">
        <f t="shared" si="7"/>
        <v>G-17PE</v>
      </c>
      <c r="D121" t="s">
        <v>484</v>
      </c>
      <c r="E121">
        <f t="shared" ca="1" si="6"/>
        <v>0</v>
      </c>
    </row>
    <row r="122" spans="1:5">
      <c r="A122" t="str">
        <f t="shared" si="4"/>
        <v>08</v>
      </c>
      <c r="B122" t="str">
        <f t="shared" si="5"/>
        <v>PE</v>
      </c>
      <c r="C122" t="str">
        <f t="shared" si="7"/>
        <v>G-17PE</v>
      </c>
      <c r="D122" t="s">
        <v>505</v>
      </c>
      <c r="E122">
        <f t="shared" ca="1" si="6"/>
        <v>0</v>
      </c>
    </row>
    <row r="123" spans="1:5">
      <c r="A123" t="str">
        <f t="shared" si="4"/>
        <v>09</v>
      </c>
      <c r="B123" t="str">
        <f t="shared" si="5"/>
        <v>PE</v>
      </c>
      <c r="C123" t="str">
        <f t="shared" si="7"/>
        <v>G-17PE</v>
      </c>
      <c r="D123" t="s">
        <v>424</v>
      </c>
      <c r="E123">
        <f t="shared" ca="1" si="6"/>
        <v>0</v>
      </c>
    </row>
    <row r="124" spans="1:5">
      <c r="A124" t="str">
        <f t="shared" si="4"/>
        <v>10</v>
      </c>
      <c r="B124" t="str">
        <f t="shared" si="5"/>
        <v>PE</v>
      </c>
      <c r="C124" t="str">
        <f t="shared" si="7"/>
        <v>G-17PE</v>
      </c>
      <c r="D124" t="s">
        <v>547</v>
      </c>
      <c r="E124">
        <f t="shared" ca="1" si="6"/>
        <v>0</v>
      </c>
    </row>
    <row r="125" spans="1:5">
      <c r="A125" t="str">
        <f t="shared" si="4"/>
        <v>11</v>
      </c>
      <c r="B125" t="str">
        <f t="shared" si="5"/>
        <v>PE</v>
      </c>
      <c r="C125" t="str">
        <f t="shared" si="7"/>
        <v>G-17PE</v>
      </c>
      <c r="D125" t="s">
        <v>425</v>
      </c>
      <c r="E125">
        <f t="shared" ca="1" si="6"/>
        <v>0</v>
      </c>
    </row>
    <row r="126" spans="1:5">
      <c r="A126" t="str">
        <f t="shared" si="4"/>
        <v>12</v>
      </c>
      <c r="B126" t="str">
        <f t="shared" si="5"/>
        <v>PE</v>
      </c>
      <c r="C126" t="str">
        <f t="shared" si="7"/>
        <v>G-17PE</v>
      </c>
      <c r="D126" t="s">
        <v>426</v>
      </c>
      <c r="E126">
        <f t="shared" ca="1" si="6"/>
        <v>0</v>
      </c>
    </row>
    <row r="127" spans="1:5">
      <c r="A127" t="str">
        <f t="shared" si="4"/>
        <v>13</v>
      </c>
      <c r="B127" t="str">
        <f t="shared" si="5"/>
        <v>PE</v>
      </c>
      <c r="C127" t="str">
        <f t="shared" si="7"/>
        <v>G-17PE</v>
      </c>
      <c r="D127" t="s">
        <v>568</v>
      </c>
      <c r="E127">
        <f t="shared" ca="1" si="6"/>
        <v>0</v>
      </c>
    </row>
    <row r="128" spans="1:5">
      <c r="A128" t="str">
        <f t="shared" si="4"/>
        <v>14</v>
      </c>
      <c r="B128" t="str">
        <f t="shared" si="5"/>
        <v>PE</v>
      </c>
      <c r="C128" t="str">
        <f t="shared" si="7"/>
        <v>G-17PE</v>
      </c>
      <c r="D128" t="s">
        <v>427</v>
      </c>
      <c r="E128">
        <f t="shared" ca="1" si="6"/>
        <v>0</v>
      </c>
    </row>
    <row r="129" spans="1:5">
      <c r="A129" t="str">
        <f t="shared" si="4"/>
        <v>15</v>
      </c>
      <c r="B129" t="str">
        <f t="shared" si="5"/>
        <v>PE</v>
      </c>
      <c r="C129" t="str">
        <f t="shared" si="7"/>
        <v>G-17PE</v>
      </c>
      <c r="D129" t="s">
        <v>526</v>
      </c>
      <c r="E129">
        <f t="shared" ca="1" si="6"/>
        <v>0</v>
      </c>
    </row>
    <row r="130" spans="1:5">
      <c r="A130" t="str">
        <f t="shared" si="4"/>
        <v>01</v>
      </c>
      <c r="B130" t="str">
        <f t="shared" si="5"/>
        <v>PE</v>
      </c>
      <c r="C130" t="str">
        <f t="shared" si="7"/>
        <v>G-18PE</v>
      </c>
      <c r="D130" t="s">
        <v>298</v>
      </c>
      <c r="E130">
        <f t="shared" ca="1" si="6"/>
        <v>0</v>
      </c>
    </row>
    <row r="131" spans="1:5">
      <c r="A131" t="str">
        <f t="shared" si="4"/>
        <v>02</v>
      </c>
      <c r="B131" t="str">
        <f t="shared" si="5"/>
        <v>PE</v>
      </c>
      <c r="C131" t="str">
        <f t="shared" si="7"/>
        <v>G-18PE</v>
      </c>
      <c r="D131" t="s">
        <v>299</v>
      </c>
      <c r="E131">
        <f t="shared" ca="1" si="6"/>
        <v>0</v>
      </c>
    </row>
    <row r="132" spans="1:5">
      <c r="A132" t="str">
        <f t="shared" si="4"/>
        <v>03</v>
      </c>
      <c r="B132" t="str">
        <f t="shared" si="5"/>
        <v>PE</v>
      </c>
      <c r="C132" t="str">
        <f t="shared" si="7"/>
        <v>G-18PE</v>
      </c>
      <c r="D132" t="s">
        <v>300</v>
      </c>
      <c r="E132">
        <f t="shared" ca="1" si="6"/>
        <v>0</v>
      </c>
    </row>
    <row r="133" spans="1:5">
      <c r="A133" t="str">
        <f t="shared" si="4"/>
        <v>04</v>
      </c>
      <c r="B133" t="str">
        <f t="shared" si="5"/>
        <v>PE</v>
      </c>
      <c r="C133" t="str">
        <f t="shared" si="7"/>
        <v>G-18PE</v>
      </c>
      <c r="D133" t="s">
        <v>301</v>
      </c>
      <c r="E133">
        <f t="shared" ca="1" si="6"/>
        <v>0</v>
      </c>
    </row>
    <row r="134" spans="1:5">
      <c r="A134" t="str">
        <f t="shared" si="4"/>
        <v>05</v>
      </c>
      <c r="B134" t="str">
        <f t="shared" si="5"/>
        <v>PE</v>
      </c>
      <c r="C134" t="str">
        <f t="shared" si="7"/>
        <v>G-18PE</v>
      </c>
      <c r="D134" t="s">
        <v>302</v>
      </c>
      <c r="E134">
        <f t="shared" ca="1" si="6"/>
        <v>0</v>
      </c>
    </row>
    <row r="135" spans="1:5">
      <c r="A135" t="str">
        <f t="shared" si="4"/>
        <v>06</v>
      </c>
      <c r="B135" t="str">
        <f t="shared" si="5"/>
        <v>PE</v>
      </c>
      <c r="C135" t="str">
        <f t="shared" si="7"/>
        <v>G-18PE</v>
      </c>
      <c r="D135" t="s">
        <v>303</v>
      </c>
      <c r="E135">
        <f t="shared" ca="1" si="6"/>
        <v>0</v>
      </c>
    </row>
    <row r="136" spans="1:5">
      <c r="A136" t="str">
        <f t="shared" si="4"/>
        <v>07</v>
      </c>
      <c r="B136" t="str">
        <f t="shared" si="5"/>
        <v>PE</v>
      </c>
      <c r="C136" t="str">
        <f t="shared" si="7"/>
        <v>G-18PE</v>
      </c>
      <c r="D136" t="s">
        <v>485</v>
      </c>
      <c r="E136">
        <f t="shared" ca="1" si="6"/>
        <v>0</v>
      </c>
    </row>
    <row r="137" spans="1:5">
      <c r="A137" t="str">
        <f t="shared" si="4"/>
        <v>08</v>
      </c>
      <c r="B137" t="str">
        <f t="shared" si="5"/>
        <v>PE</v>
      </c>
      <c r="C137" t="str">
        <f t="shared" si="7"/>
        <v>G-18PE</v>
      </c>
      <c r="D137" t="s">
        <v>506</v>
      </c>
      <c r="E137">
        <f t="shared" ca="1" si="6"/>
        <v>0</v>
      </c>
    </row>
    <row r="138" spans="1:5">
      <c r="A138" t="str">
        <f t="shared" ref="A138:A201" si="8">MID(D138,LEN(C138)+2,LEN(D138)-LEN(C138))</f>
        <v>09</v>
      </c>
      <c r="B138" t="str">
        <f t="shared" ref="B138:B201" si="9">IF(ISNUMBER(FIND("PU",D138,1)),"PU",IF(ISNUMBER(FIND("PE-",D138,1)),"PE",0))</f>
        <v>PE</v>
      </c>
      <c r="C138" t="str">
        <f t="shared" si="7"/>
        <v>G-18PE</v>
      </c>
      <c r="D138" t="s">
        <v>304</v>
      </c>
      <c r="E138">
        <f t="shared" ref="E138:E201" ca="1" si="10">IFERROR(IF(B138=0,VLOOKUP(C138,INDIRECT($G$5&amp;$H$5),MATCH($A138,INDIRECT($G$5&amp;$I$5),0),0),IF(B138="PE",VLOOKUP(C138,INDIRECT($G$7&amp;$H$7),MATCH($A138,INDIRECT($G$7&amp;$I$7),0),FALSE),VLOOKUP(C138,INDIRECT($G$6&amp;$H$6),MATCH($A138,INDIRECT($G$6&amp;$I$6),0),FALSE))),0)</f>
        <v>0</v>
      </c>
    </row>
    <row r="139" spans="1:5">
      <c r="A139" t="str">
        <f t="shared" si="8"/>
        <v>10</v>
      </c>
      <c r="B139" t="str">
        <f t="shared" si="9"/>
        <v>PE</v>
      </c>
      <c r="C139" t="str">
        <f t="shared" ref="C139:C202" si="11">LEFT(D139,LEN(D139)-3)</f>
        <v>G-18PE</v>
      </c>
      <c r="D139" t="s">
        <v>548</v>
      </c>
      <c r="E139">
        <f t="shared" ca="1" si="10"/>
        <v>0</v>
      </c>
    </row>
    <row r="140" spans="1:5">
      <c r="A140" t="str">
        <f t="shared" si="8"/>
        <v>11</v>
      </c>
      <c r="B140" t="str">
        <f t="shared" si="9"/>
        <v>PE</v>
      </c>
      <c r="C140" t="str">
        <f t="shared" si="11"/>
        <v>G-18PE</v>
      </c>
      <c r="D140" t="s">
        <v>305</v>
      </c>
      <c r="E140">
        <f t="shared" ca="1" si="10"/>
        <v>0</v>
      </c>
    </row>
    <row r="141" spans="1:5">
      <c r="A141" t="str">
        <f t="shared" si="8"/>
        <v>12</v>
      </c>
      <c r="B141" t="str">
        <f t="shared" si="9"/>
        <v>PE</v>
      </c>
      <c r="C141" t="str">
        <f t="shared" si="11"/>
        <v>G-18PE</v>
      </c>
      <c r="D141" t="s">
        <v>306</v>
      </c>
      <c r="E141">
        <f t="shared" ca="1" si="10"/>
        <v>0</v>
      </c>
    </row>
    <row r="142" spans="1:5">
      <c r="A142" t="str">
        <f t="shared" si="8"/>
        <v>13</v>
      </c>
      <c r="B142" t="str">
        <f t="shared" si="9"/>
        <v>PE</v>
      </c>
      <c r="C142" t="str">
        <f t="shared" si="11"/>
        <v>G-18PE</v>
      </c>
      <c r="D142" t="s">
        <v>569</v>
      </c>
      <c r="E142">
        <f t="shared" ca="1" si="10"/>
        <v>0</v>
      </c>
    </row>
    <row r="143" spans="1:5">
      <c r="A143" t="str">
        <f t="shared" si="8"/>
        <v>14</v>
      </c>
      <c r="B143" t="str">
        <f t="shared" si="9"/>
        <v>PE</v>
      </c>
      <c r="C143" t="str">
        <f t="shared" si="11"/>
        <v>G-18PE</v>
      </c>
      <c r="D143" t="s">
        <v>307</v>
      </c>
      <c r="E143">
        <f t="shared" ca="1" si="10"/>
        <v>0</v>
      </c>
    </row>
    <row r="144" spans="1:5">
      <c r="A144" t="str">
        <f t="shared" si="8"/>
        <v>15</v>
      </c>
      <c r="B144" t="str">
        <f t="shared" si="9"/>
        <v>PE</v>
      </c>
      <c r="C144" t="str">
        <f t="shared" si="11"/>
        <v>G-18PE</v>
      </c>
      <c r="D144" t="s">
        <v>527</v>
      </c>
      <c r="E144">
        <f t="shared" ca="1" si="10"/>
        <v>0</v>
      </c>
    </row>
    <row r="145" spans="1:5">
      <c r="A145" t="str">
        <f t="shared" si="8"/>
        <v>01</v>
      </c>
      <c r="B145" t="str">
        <f t="shared" si="9"/>
        <v>PE</v>
      </c>
      <c r="C145" t="str">
        <f t="shared" si="11"/>
        <v>G-19PE</v>
      </c>
      <c r="D145" t="s">
        <v>438</v>
      </c>
      <c r="E145">
        <f t="shared" ca="1" si="10"/>
        <v>0</v>
      </c>
    </row>
    <row r="146" spans="1:5">
      <c r="A146" t="str">
        <f t="shared" si="8"/>
        <v>02</v>
      </c>
      <c r="B146" t="str">
        <f t="shared" si="9"/>
        <v>PE</v>
      </c>
      <c r="C146" t="str">
        <f t="shared" si="11"/>
        <v>G-19PE</v>
      </c>
      <c r="D146" t="s">
        <v>439</v>
      </c>
      <c r="E146">
        <f t="shared" ca="1" si="10"/>
        <v>0</v>
      </c>
    </row>
    <row r="147" spans="1:5">
      <c r="A147" t="str">
        <f t="shared" si="8"/>
        <v>03</v>
      </c>
      <c r="B147" t="str">
        <f t="shared" si="9"/>
        <v>PE</v>
      </c>
      <c r="C147" t="str">
        <f t="shared" si="11"/>
        <v>G-19PE</v>
      </c>
      <c r="D147" t="s">
        <v>440</v>
      </c>
      <c r="E147">
        <f t="shared" ca="1" si="10"/>
        <v>0</v>
      </c>
    </row>
    <row r="148" spans="1:5">
      <c r="A148" t="str">
        <f t="shared" si="8"/>
        <v>04</v>
      </c>
      <c r="B148" t="str">
        <f t="shared" si="9"/>
        <v>PE</v>
      </c>
      <c r="C148" t="str">
        <f t="shared" si="11"/>
        <v>G-19PE</v>
      </c>
      <c r="D148" t="s">
        <v>441</v>
      </c>
      <c r="E148">
        <f t="shared" ca="1" si="10"/>
        <v>0</v>
      </c>
    </row>
    <row r="149" spans="1:5">
      <c r="A149" t="str">
        <f t="shared" si="8"/>
        <v>05</v>
      </c>
      <c r="B149" t="str">
        <f t="shared" si="9"/>
        <v>PE</v>
      </c>
      <c r="C149" t="str">
        <f t="shared" si="11"/>
        <v>G-19PE</v>
      </c>
      <c r="D149" t="s">
        <v>442</v>
      </c>
      <c r="E149">
        <f t="shared" ca="1" si="10"/>
        <v>0</v>
      </c>
    </row>
    <row r="150" spans="1:5">
      <c r="A150" t="str">
        <f t="shared" si="8"/>
        <v>06</v>
      </c>
      <c r="B150" t="str">
        <f t="shared" si="9"/>
        <v>PE</v>
      </c>
      <c r="C150" t="str">
        <f t="shared" si="11"/>
        <v>G-19PE</v>
      </c>
      <c r="D150" t="s">
        <v>443</v>
      </c>
      <c r="E150">
        <f t="shared" ca="1" si="10"/>
        <v>0</v>
      </c>
    </row>
    <row r="151" spans="1:5">
      <c r="A151" t="str">
        <f t="shared" si="8"/>
        <v>07</v>
      </c>
      <c r="B151" t="str">
        <f t="shared" si="9"/>
        <v>PE</v>
      </c>
      <c r="C151" t="str">
        <f t="shared" si="11"/>
        <v>G-19PE</v>
      </c>
      <c r="D151" t="s">
        <v>486</v>
      </c>
      <c r="E151">
        <f t="shared" ca="1" si="10"/>
        <v>0</v>
      </c>
    </row>
    <row r="152" spans="1:5">
      <c r="A152" t="str">
        <f t="shared" si="8"/>
        <v>08</v>
      </c>
      <c r="B152" t="str">
        <f t="shared" si="9"/>
        <v>PE</v>
      </c>
      <c r="C152" t="str">
        <f t="shared" si="11"/>
        <v>G-19PE</v>
      </c>
      <c r="D152" t="s">
        <v>507</v>
      </c>
      <c r="E152">
        <f t="shared" ca="1" si="10"/>
        <v>0</v>
      </c>
    </row>
    <row r="153" spans="1:5">
      <c r="A153" t="str">
        <f t="shared" si="8"/>
        <v>09</v>
      </c>
      <c r="B153" t="str">
        <f t="shared" si="9"/>
        <v>PE</v>
      </c>
      <c r="C153" t="str">
        <f t="shared" si="11"/>
        <v>G-19PE</v>
      </c>
      <c r="D153" t="s">
        <v>444</v>
      </c>
      <c r="E153">
        <f t="shared" ca="1" si="10"/>
        <v>0</v>
      </c>
    </row>
    <row r="154" spans="1:5">
      <c r="A154" t="str">
        <f t="shared" si="8"/>
        <v>10</v>
      </c>
      <c r="B154" t="str">
        <f t="shared" si="9"/>
        <v>PE</v>
      </c>
      <c r="C154" t="str">
        <f t="shared" si="11"/>
        <v>G-19PE</v>
      </c>
      <c r="D154" t="s">
        <v>549</v>
      </c>
      <c r="E154">
        <f t="shared" ca="1" si="10"/>
        <v>0</v>
      </c>
    </row>
    <row r="155" spans="1:5">
      <c r="A155" t="str">
        <f t="shared" si="8"/>
        <v>11</v>
      </c>
      <c r="B155" t="str">
        <f t="shared" si="9"/>
        <v>PE</v>
      </c>
      <c r="C155" t="str">
        <f t="shared" si="11"/>
        <v>G-19PE</v>
      </c>
      <c r="D155" t="s">
        <v>445</v>
      </c>
      <c r="E155">
        <f t="shared" ca="1" si="10"/>
        <v>0</v>
      </c>
    </row>
    <row r="156" spans="1:5">
      <c r="A156" t="str">
        <f t="shared" si="8"/>
        <v>12</v>
      </c>
      <c r="B156" t="str">
        <f t="shared" si="9"/>
        <v>PE</v>
      </c>
      <c r="C156" t="str">
        <f t="shared" si="11"/>
        <v>G-19PE</v>
      </c>
      <c r="D156" t="s">
        <v>446</v>
      </c>
      <c r="E156">
        <f t="shared" ca="1" si="10"/>
        <v>0</v>
      </c>
    </row>
    <row r="157" spans="1:5">
      <c r="A157" t="str">
        <f t="shared" si="8"/>
        <v>13</v>
      </c>
      <c r="B157" t="str">
        <f t="shared" si="9"/>
        <v>PE</v>
      </c>
      <c r="C157" t="str">
        <f t="shared" si="11"/>
        <v>G-19PE</v>
      </c>
      <c r="D157" t="s">
        <v>570</v>
      </c>
      <c r="E157">
        <f t="shared" ca="1" si="10"/>
        <v>0</v>
      </c>
    </row>
    <row r="158" spans="1:5">
      <c r="A158" t="str">
        <f t="shared" si="8"/>
        <v>14</v>
      </c>
      <c r="B158" t="str">
        <f t="shared" si="9"/>
        <v>PE</v>
      </c>
      <c r="C158" t="str">
        <f t="shared" si="11"/>
        <v>G-19PE</v>
      </c>
      <c r="D158" t="s">
        <v>447</v>
      </c>
      <c r="E158">
        <f t="shared" ca="1" si="10"/>
        <v>0</v>
      </c>
    </row>
    <row r="159" spans="1:5">
      <c r="A159" t="str">
        <f t="shared" si="8"/>
        <v>15</v>
      </c>
      <c r="B159" t="str">
        <f t="shared" si="9"/>
        <v>PE</v>
      </c>
      <c r="C159" t="str">
        <f t="shared" si="11"/>
        <v>G-19PE</v>
      </c>
      <c r="D159" t="s">
        <v>528</v>
      </c>
      <c r="E159">
        <f t="shared" ca="1" si="10"/>
        <v>0</v>
      </c>
    </row>
    <row r="160" spans="1:5">
      <c r="A160" t="str">
        <f t="shared" si="8"/>
        <v>01</v>
      </c>
      <c r="B160" t="str">
        <f t="shared" si="9"/>
        <v>PE</v>
      </c>
      <c r="C160" t="str">
        <f t="shared" si="11"/>
        <v>G-1PE</v>
      </c>
      <c r="D160" t="s">
        <v>238</v>
      </c>
      <c r="E160">
        <f t="shared" ca="1" si="10"/>
        <v>0</v>
      </c>
    </row>
    <row r="161" spans="1:5">
      <c r="A161" t="str">
        <f t="shared" si="8"/>
        <v>02</v>
      </c>
      <c r="B161" t="str">
        <f t="shared" si="9"/>
        <v>PE</v>
      </c>
      <c r="C161" t="str">
        <f t="shared" si="11"/>
        <v>G-1PE</v>
      </c>
      <c r="D161" t="s">
        <v>239</v>
      </c>
      <c r="E161">
        <f t="shared" ca="1" si="10"/>
        <v>0</v>
      </c>
    </row>
    <row r="162" spans="1:5">
      <c r="A162" t="str">
        <f t="shared" si="8"/>
        <v>03</v>
      </c>
      <c r="B162" t="str">
        <f t="shared" si="9"/>
        <v>PE</v>
      </c>
      <c r="C162" t="str">
        <f t="shared" si="11"/>
        <v>G-1PE</v>
      </c>
      <c r="D162" t="s">
        <v>240</v>
      </c>
      <c r="E162">
        <f t="shared" ca="1" si="10"/>
        <v>0</v>
      </c>
    </row>
    <row r="163" spans="1:5">
      <c r="A163" t="str">
        <f t="shared" si="8"/>
        <v>04</v>
      </c>
      <c r="B163" t="str">
        <f t="shared" si="9"/>
        <v>PE</v>
      </c>
      <c r="C163" t="str">
        <f t="shared" si="11"/>
        <v>G-1PE</v>
      </c>
      <c r="D163" t="s">
        <v>241</v>
      </c>
      <c r="E163">
        <f t="shared" ca="1" si="10"/>
        <v>0</v>
      </c>
    </row>
    <row r="164" spans="1:5">
      <c r="A164" t="str">
        <f t="shared" si="8"/>
        <v>05</v>
      </c>
      <c r="B164" t="str">
        <f t="shared" si="9"/>
        <v>PE</v>
      </c>
      <c r="C164" t="str">
        <f t="shared" si="11"/>
        <v>G-1PE</v>
      </c>
      <c r="D164" t="s">
        <v>242</v>
      </c>
      <c r="E164">
        <f t="shared" ca="1" si="10"/>
        <v>0</v>
      </c>
    </row>
    <row r="165" spans="1:5">
      <c r="A165" t="str">
        <f t="shared" si="8"/>
        <v>06</v>
      </c>
      <c r="B165" t="str">
        <f t="shared" si="9"/>
        <v>PE</v>
      </c>
      <c r="C165" t="str">
        <f t="shared" si="11"/>
        <v>G-1PE</v>
      </c>
      <c r="D165" t="s">
        <v>243</v>
      </c>
      <c r="E165">
        <f t="shared" ca="1" si="10"/>
        <v>0</v>
      </c>
    </row>
    <row r="166" spans="1:5">
      <c r="A166" t="str">
        <f t="shared" si="8"/>
        <v>07</v>
      </c>
      <c r="B166" t="str">
        <f t="shared" si="9"/>
        <v>PE</v>
      </c>
      <c r="C166" t="str">
        <f t="shared" si="11"/>
        <v>G-1PE</v>
      </c>
      <c r="D166" t="s">
        <v>468</v>
      </c>
      <c r="E166">
        <f t="shared" ca="1" si="10"/>
        <v>0</v>
      </c>
    </row>
    <row r="167" spans="1:5">
      <c r="A167" t="str">
        <f t="shared" si="8"/>
        <v>08</v>
      </c>
      <c r="B167" t="str">
        <f t="shared" si="9"/>
        <v>PE</v>
      </c>
      <c r="C167" t="str">
        <f t="shared" si="11"/>
        <v>G-1PE</v>
      </c>
      <c r="D167" t="s">
        <v>489</v>
      </c>
      <c r="E167">
        <f t="shared" ca="1" si="10"/>
        <v>0</v>
      </c>
    </row>
    <row r="168" spans="1:5">
      <c r="A168" t="str">
        <f t="shared" si="8"/>
        <v>09</v>
      </c>
      <c r="B168" t="str">
        <f t="shared" si="9"/>
        <v>PE</v>
      </c>
      <c r="C168" t="str">
        <f t="shared" si="11"/>
        <v>G-1PE</v>
      </c>
      <c r="D168" t="s">
        <v>244</v>
      </c>
      <c r="E168">
        <f t="shared" ca="1" si="10"/>
        <v>0</v>
      </c>
    </row>
    <row r="169" spans="1:5">
      <c r="A169" t="str">
        <f t="shared" si="8"/>
        <v>10</v>
      </c>
      <c r="B169" t="str">
        <f t="shared" si="9"/>
        <v>PE</v>
      </c>
      <c r="C169" t="str">
        <f t="shared" si="11"/>
        <v>G-1PE</v>
      </c>
      <c r="D169" t="s">
        <v>531</v>
      </c>
      <c r="E169">
        <f t="shared" ca="1" si="10"/>
        <v>0</v>
      </c>
    </row>
    <row r="170" spans="1:5">
      <c r="A170" t="str">
        <f t="shared" si="8"/>
        <v>11</v>
      </c>
      <c r="B170" t="str">
        <f t="shared" si="9"/>
        <v>PE</v>
      </c>
      <c r="C170" t="str">
        <f t="shared" si="11"/>
        <v>G-1PE</v>
      </c>
      <c r="D170" t="s">
        <v>245</v>
      </c>
      <c r="E170">
        <f t="shared" ca="1" si="10"/>
        <v>0</v>
      </c>
    </row>
    <row r="171" spans="1:5">
      <c r="A171" t="str">
        <f t="shared" si="8"/>
        <v>12</v>
      </c>
      <c r="B171" t="str">
        <f t="shared" si="9"/>
        <v>PE</v>
      </c>
      <c r="C171" t="str">
        <f t="shared" si="11"/>
        <v>G-1PE</v>
      </c>
      <c r="D171" t="s">
        <v>246</v>
      </c>
      <c r="E171">
        <f t="shared" ca="1" si="10"/>
        <v>0</v>
      </c>
    </row>
    <row r="172" spans="1:5">
      <c r="A172" t="str">
        <f t="shared" si="8"/>
        <v>13</v>
      </c>
      <c r="B172" t="str">
        <f t="shared" si="9"/>
        <v>PE</v>
      </c>
      <c r="C172" t="str">
        <f t="shared" si="11"/>
        <v>G-1PE</v>
      </c>
      <c r="D172" t="s">
        <v>552</v>
      </c>
      <c r="E172">
        <f t="shared" ca="1" si="10"/>
        <v>0</v>
      </c>
    </row>
    <row r="173" spans="1:5">
      <c r="A173" t="str">
        <f t="shared" si="8"/>
        <v>14</v>
      </c>
      <c r="B173" t="str">
        <f t="shared" si="9"/>
        <v>PE</v>
      </c>
      <c r="C173" t="str">
        <f t="shared" si="11"/>
        <v>G-1PE</v>
      </c>
      <c r="D173" t="s">
        <v>247</v>
      </c>
      <c r="E173">
        <f t="shared" ca="1" si="10"/>
        <v>0</v>
      </c>
    </row>
    <row r="174" spans="1:5">
      <c r="A174" t="str">
        <f t="shared" si="8"/>
        <v>15</v>
      </c>
      <c r="B174" t="str">
        <f t="shared" si="9"/>
        <v>PE</v>
      </c>
      <c r="C174" t="str">
        <f t="shared" si="11"/>
        <v>G-1PE</v>
      </c>
      <c r="D174" t="s">
        <v>510</v>
      </c>
      <c r="E174">
        <f t="shared" ca="1" si="10"/>
        <v>0</v>
      </c>
    </row>
    <row r="175" spans="1:5">
      <c r="A175" t="str">
        <f t="shared" si="8"/>
        <v>01</v>
      </c>
      <c r="B175" t="str">
        <f t="shared" si="9"/>
        <v>PE</v>
      </c>
      <c r="C175" t="str">
        <f t="shared" si="11"/>
        <v>G-20PE</v>
      </c>
      <c r="D175" t="s">
        <v>308</v>
      </c>
      <c r="E175">
        <f t="shared" ca="1" si="10"/>
        <v>0</v>
      </c>
    </row>
    <row r="176" spans="1:5">
      <c r="A176" t="str">
        <f t="shared" si="8"/>
        <v>02</v>
      </c>
      <c r="B176" t="str">
        <f t="shared" si="9"/>
        <v>PE</v>
      </c>
      <c r="C176" t="str">
        <f t="shared" si="11"/>
        <v>G-20PE</v>
      </c>
      <c r="D176" t="s">
        <v>309</v>
      </c>
      <c r="E176">
        <f t="shared" ca="1" si="10"/>
        <v>0</v>
      </c>
    </row>
    <row r="177" spans="1:5">
      <c r="A177" t="str">
        <f t="shared" si="8"/>
        <v>03</v>
      </c>
      <c r="B177" t="str">
        <f t="shared" si="9"/>
        <v>PE</v>
      </c>
      <c r="C177" t="str">
        <f t="shared" si="11"/>
        <v>G-20PE</v>
      </c>
      <c r="D177" t="s">
        <v>310</v>
      </c>
      <c r="E177">
        <f t="shared" ca="1" si="10"/>
        <v>0</v>
      </c>
    </row>
    <row r="178" spans="1:5">
      <c r="A178" t="str">
        <f t="shared" si="8"/>
        <v>04</v>
      </c>
      <c r="B178" t="str">
        <f t="shared" si="9"/>
        <v>PE</v>
      </c>
      <c r="C178" t="str">
        <f t="shared" si="11"/>
        <v>G-20PE</v>
      </c>
      <c r="D178" t="s">
        <v>311</v>
      </c>
      <c r="E178">
        <f t="shared" ca="1" si="10"/>
        <v>0</v>
      </c>
    </row>
    <row r="179" spans="1:5">
      <c r="A179" t="str">
        <f t="shared" si="8"/>
        <v>05</v>
      </c>
      <c r="B179" t="str">
        <f t="shared" si="9"/>
        <v>PE</v>
      </c>
      <c r="C179" t="str">
        <f t="shared" si="11"/>
        <v>G-20PE</v>
      </c>
      <c r="D179" t="s">
        <v>312</v>
      </c>
      <c r="E179">
        <f t="shared" ca="1" si="10"/>
        <v>0</v>
      </c>
    </row>
    <row r="180" spans="1:5">
      <c r="A180" t="str">
        <f t="shared" si="8"/>
        <v>06</v>
      </c>
      <c r="B180" t="str">
        <f t="shared" si="9"/>
        <v>PE</v>
      </c>
      <c r="C180" t="str">
        <f t="shared" si="11"/>
        <v>G-20PE</v>
      </c>
      <c r="D180" t="s">
        <v>313</v>
      </c>
      <c r="E180">
        <f t="shared" ca="1" si="10"/>
        <v>0</v>
      </c>
    </row>
    <row r="181" spans="1:5">
      <c r="A181" t="str">
        <f t="shared" si="8"/>
        <v>07</v>
      </c>
      <c r="B181" t="str">
        <f t="shared" si="9"/>
        <v>PE</v>
      </c>
      <c r="C181" t="str">
        <f t="shared" si="11"/>
        <v>G-20PE</v>
      </c>
      <c r="D181" t="s">
        <v>487</v>
      </c>
      <c r="E181">
        <f t="shared" ca="1" si="10"/>
        <v>0</v>
      </c>
    </row>
    <row r="182" spans="1:5">
      <c r="A182" t="str">
        <f t="shared" si="8"/>
        <v>08</v>
      </c>
      <c r="B182" t="str">
        <f t="shared" si="9"/>
        <v>PE</v>
      </c>
      <c r="C182" t="str">
        <f t="shared" si="11"/>
        <v>G-20PE</v>
      </c>
      <c r="D182" t="s">
        <v>508</v>
      </c>
      <c r="E182">
        <f t="shared" ca="1" si="10"/>
        <v>0</v>
      </c>
    </row>
    <row r="183" spans="1:5">
      <c r="A183" t="str">
        <f t="shared" si="8"/>
        <v>09</v>
      </c>
      <c r="B183" t="str">
        <f t="shared" si="9"/>
        <v>PE</v>
      </c>
      <c r="C183" t="str">
        <f t="shared" si="11"/>
        <v>G-20PE</v>
      </c>
      <c r="D183" t="s">
        <v>314</v>
      </c>
      <c r="E183">
        <f t="shared" ca="1" si="10"/>
        <v>0</v>
      </c>
    </row>
    <row r="184" spans="1:5">
      <c r="A184" t="str">
        <f t="shared" si="8"/>
        <v>10</v>
      </c>
      <c r="B184" t="str">
        <f t="shared" si="9"/>
        <v>PE</v>
      </c>
      <c r="C184" t="str">
        <f t="shared" si="11"/>
        <v>G-20PE</v>
      </c>
      <c r="D184" t="s">
        <v>550</v>
      </c>
      <c r="E184">
        <f t="shared" ca="1" si="10"/>
        <v>0</v>
      </c>
    </row>
    <row r="185" spans="1:5">
      <c r="A185" t="str">
        <f t="shared" si="8"/>
        <v>11</v>
      </c>
      <c r="B185" t="str">
        <f t="shared" si="9"/>
        <v>PE</v>
      </c>
      <c r="C185" t="str">
        <f t="shared" si="11"/>
        <v>G-20PE</v>
      </c>
      <c r="D185" t="s">
        <v>315</v>
      </c>
      <c r="E185">
        <f t="shared" ca="1" si="10"/>
        <v>0</v>
      </c>
    </row>
    <row r="186" spans="1:5">
      <c r="A186" t="str">
        <f t="shared" si="8"/>
        <v>12</v>
      </c>
      <c r="B186" t="str">
        <f t="shared" si="9"/>
        <v>PE</v>
      </c>
      <c r="C186" t="str">
        <f t="shared" si="11"/>
        <v>G-20PE</v>
      </c>
      <c r="D186" t="s">
        <v>316</v>
      </c>
      <c r="E186">
        <f t="shared" ca="1" si="10"/>
        <v>0</v>
      </c>
    </row>
    <row r="187" spans="1:5">
      <c r="A187" t="str">
        <f t="shared" si="8"/>
        <v>13</v>
      </c>
      <c r="B187" t="str">
        <f t="shared" si="9"/>
        <v>PE</v>
      </c>
      <c r="C187" t="str">
        <f t="shared" si="11"/>
        <v>G-20PE</v>
      </c>
      <c r="D187" t="s">
        <v>571</v>
      </c>
      <c r="E187">
        <f t="shared" ca="1" si="10"/>
        <v>0</v>
      </c>
    </row>
    <row r="188" spans="1:5">
      <c r="A188" t="str">
        <f t="shared" si="8"/>
        <v>14</v>
      </c>
      <c r="B188" t="str">
        <f t="shared" si="9"/>
        <v>PE</v>
      </c>
      <c r="C188" t="str">
        <f t="shared" si="11"/>
        <v>G-20PE</v>
      </c>
      <c r="D188" t="s">
        <v>317</v>
      </c>
      <c r="E188">
        <f t="shared" ca="1" si="10"/>
        <v>0</v>
      </c>
    </row>
    <row r="189" spans="1:5">
      <c r="A189" t="str">
        <f t="shared" si="8"/>
        <v>15</v>
      </c>
      <c r="B189" t="str">
        <f t="shared" si="9"/>
        <v>PE</v>
      </c>
      <c r="C189" t="str">
        <f t="shared" si="11"/>
        <v>G-20PE</v>
      </c>
      <c r="D189" t="s">
        <v>529</v>
      </c>
      <c r="E189">
        <f t="shared" ca="1" si="10"/>
        <v>0</v>
      </c>
    </row>
    <row r="190" spans="1:5">
      <c r="A190" t="str">
        <f t="shared" si="8"/>
        <v>01</v>
      </c>
      <c r="B190" t="str">
        <f t="shared" si="9"/>
        <v>PE</v>
      </c>
      <c r="C190" t="str">
        <f t="shared" si="11"/>
        <v>G-21PE</v>
      </c>
      <c r="D190" t="s">
        <v>436</v>
      </c>
      <c r="E190">
        <f t="shared" ca="1" si="10"/>
        <v>0</v>
      </c>
    </row>
    <row r="191" spans="1:5">
      <c r="A191" t="str">
        <f t="shared" si="8"/>
        <v>02</v>
      </c>
      <c r="B191" t="str">
        <f t="shared" si="9"/>
        <v>PE</v>
      </c>
      <c r="C191" t="str">
        <f t="shared" si="11"/>
        <v>G-21PE</v>
      </c>
      <c r="D191" t="s">
        <v>428</v>
      </c>
      <c r="E191">
        <f t="shared" ca="1" si="10"/>
        <v>0</v>
      </c>
    </row>
    <row r="192" spans="1:5">
      <c r="A192" t="str">
        <f t="shared" si="8"/>
        <v>03</v>
      </c>
      <c r="B192" t="str">
        <f t="shared" si="9"/>
        <v>PE</v>
      </c>
      <c r="C192" t="str">
        <f t="shared" si="11"/>
        <v>G-21PE</v>
      </c>
      <c r="D192" t="s">
        <v>429</v>
      </c>
      <c r="E192">
        <f t="shared" ca="1" si="10"/>
        <v>0</v>
      </c>
    </row>
    <row r="193" spans="1:5">
      <c r="A193" t="str">
        <f t="shared" si="8"/>
        <v>04</v>
      </c>
      <c r="B193" t="str">
        <f t="shared" si="9"/>
        <v>PE</v>
      </c>
      <c r="C193" t="str">
        <f t="shared" si="11"/>
        <v>G-21PE</v>
      </c>
      <c r="D193" t="s">
        <v>430</v>
      </c>
      <c r="E193">
        <f t="shared" ca="1" si="10"/>
        <v>0</v>
      </c>
    </row>
    <row r="194" spans="1:5">
      <c r="A194" t="str">
        <f t="shared" si="8"/>
        <v>05</v>
      </c>
      <c r="B194" t="str">
        <f t="shared" si="9"/>
        <v>PE</v>
      </c>
      <c r="C194" t="str">
        <f t="shared" si="11"/>
        <v>G-21PE</v>
      </c>
      <c r="D194" t="s">
        <v>431</v>
      </c>
      <c r="E194">
        <f t="shared" ca="1" si="10"/>
        <v>0</v>
      </c>
    </row>
    <row r="195" spans="1:5">
      <c r="A195" t="str">
        <f t="shared" si="8"/>
        <v>06</v>
      </c>
      <c r="B195" t="str">
        <f t="shared" si="9"/>
        <v>PE</v>
      </c>
      <c r="C195" t="str">
        <f t="shared" si="11"/>
        <v>G-21PE</v>
      </c>
      <c r="D195" t="s">
        <v>432</v>
      </c>
      <c r="E195">
        <f t="shared" ca="1" si="10"/>
        <v>0</v>
      </c>
    </row>
    <row r="196" spans="1:5">
      <c r="A196" t="str">
        <f t="shared" si="8"/>
        <v>07</v>
      </c>
      <c r="B196" t="str">
        <f t="shared" si="9"/>
        <v>PE</v>
      </c>
      <c r="C196" t="str">
        <f t="shared" si="11"/>
        <v>G-21PE</v>
      </c>
      <c r="D196" t="s">
        <v>488</v>
      </c>
      <c r="E196">
        <f t="shared" ca="1" si="10"/>
        <v>0</v>
      </c>
    </row>
    <row r="197" spans="1:5">
      <c r="A197" t="str">
        <f t="shared" si="8"/>
        <v>08</v>
      </c>
      <c r="B197" t="str">
        <f t="shared" si="9"/>
        <v>PE</v>
      </c>
      <c r="C197" t="str">
        <f t="shared" si="11"/>
        <v>G-21PE</v>
      </c>
      <c r="D197" t="s">
        <v>509</v>
      </c>
      <c r="E197">
        <f t="shared" ca="1" si="10"/>
        <v>0</v>
      </c>
    </row>
    <row r="198" spans="1:5">
      <c r="A198" t="str">
        <f t="shared" si="8"/>
        <v>09</v>
      </c>
      <c r="B198" t="str">
        <f t="shared" si="9"/>
        <v>PE</v>
      </c>
      <c r="C198" t="str">
        <f t="shared" si="11"/>
        <v>G-21PE</v>
      </c>
      <c r="D198" t="s">
        <v>433</v>
      </c>
      <c r="E198">
        <f t="shared" ca="1" si="10"/>
        <v>0</v>
      </c>
    </row>
    <row r="199" spans="1:5">
      <c r="A199" t="str">
        <f t="shared" si="8"/>
        <v>10</v>
      </c>
      <c r="B199" t="str">
        <f t="shared" si="9"/>
        <v>PE</v>
      </c>
      <c r="C199" t="str">
        <f t="shared" si="11"/>
        <v>G-21PE</v>
      </c>
      <c r="D199" t="s">
        <v>551</v>
      </c>
      <c r="E199">
        <f t="shared" ca="1" si="10"/>
        <v>0</v>
      </c>
    </row>
    <row r="200" spans="1:5">
      <c r="A200" t="str">
        <f t="shared" si="8"/>
        <v>11</v>
      </c>
      <c r="B200" t="str">
        <f t="shared" si="9"/>
        <v>PE</v>
      </c>
      <c r="C200" t="str">
        <f t="shared" si="11"/>
        <v>G-21PE</v>
      </c>
      <c r="D200" t="s">
        <v>434</v>
      </c>
      <c r="E200">
        <f t="shared" ca="1" si="10"/>
        <v>0</v>
      </c>
    </row>
    <row r="201" spans="1:5">
      <c r="A201" t="str">
        <f t="shared" si="8"/>
        <v>12</v>
      </c>
      <c r="B201" t="str">
        <f t="shared" si="9"/>
        <v>PE</v>
      </c>
      <c r="C201" t="str">
        <f t="shared" si="11"/>
        <v>G-21PE</v>
      </c>
      <c r="D201" t="s">
        <v>435</v>
      </c>
      <c r="E201">
        <f t="shared" ca="1" si="10"/>
        <v>0</v>
      </c>
    </row>
    <row r="202" spans="1:5">
      <c r="A202" t="str">
        <f t="shared" ref="A202:A265" si="12">MID(D202,LEN(C202)+2,LEN(D202)-LEN(C202))</f>
        <v>13</v>
      </c>
      <c r="B202" t="str">
        <f t="shared" ref="B202:B265" si="13">IF(ISNUMBER(FIND("PU",D202,1)),"PU",IF(ISNUMBER(FIND("PE-",D202,1)),"PE",0))</f>
        <v>PE</v>
      </c>
      <c r="C202" t="str">
        <f t="shared" si="11"/>
        <v>G-21PE</v>
      </c>
      <c r="D202" t="s">
        <v>572</v>
      </c>
      <c r="E202">
        <f t="shared" ref="E202:E265" ca="1" si="14">IFERROR(IF(B202=0,VLOOKUP(C202,INDIRECT($G$5&amp;$H$5),MATCH($A202,INDIRECT($G$5&amp;$I$5),0),0),IF(B202="PE",VLOOKUP(C202,INDIRECT($G$7&amp;$H$7),MATCH($A202,INDIRECT($G$7&amp;$I$7),0),FALSE),VLOOKUP(C202,INDIRECT($G$6&amp;$H$6),MATCH($A202,INDIRECT($G$6&amp;$I$6),0),FALSE))),0)</f>
        <v>0</v>
      </c>
    </row>
    <row r="203" spans="1:5">
      <c r="A203" t="str">
        <f t="shared" si="12"/>
        <v>14</v>
      </c>
      <c r="B203" t="str">
        <f t="shared" si="13"/>
        <v>PE</v>
      </c>
      <c r="C203" t="str">
        <f t="shared" ref="C203:C266" si="15">LEFT(D203,LEN(D203)-3)</f>
        <v>G-21PE</v>
      </c>
      <c r="D203" t="s">
        <v>437</v>
      </c>
      <c r="E203">
        <f t="shared" ca="1" si="14"/>
        <v>0</v>
      </c>
    </row>
    <row r="204" spans="1:5">
      <c r="A204" t="str">
        <f t="shared" si="12"/>
        <v>15</v>
      </c>
      <c r="B204" t="str">
        <f t="shared" si="13"/>
        <v>PE</v>
      </c>
      <c r="C204" t="str">
        <f t="shared" si="15"/>
        <v>G-21PE</v>
      </c>
      <c r="D204" t="s">
        <v>530</v>
      </c>
      <c r="E204">
        <f t="shared" ca="1" si="14"/>
        <v>0</v>
      </c>
    </row>
    <row r="205" spans="1:5">
      <c r="A205" t="str">
        <f t="shared" si="12"/>
        <v>01</v>
      </c>
      <c r="B205" t="str">
        <f t="shared" si="13"/>
        <v>PE</v>
      </c>
      <c r="C205" t="str">
        <f t="shared" si="15"/>
        <v>G-2PE</v>
      </c>
      <c r="D205" t="s">
        <v>368</v>
      </c>
      <c r="E205">
        <f t="shared" ca="1" si="14"/>
        <v>0</v>
      </c>
    </row>
    <row r="206" spans="1:5">
      <c r="A206" t="str">
        <f t="shared" si="12"/>
        <v>02</v>
      </c>
      <c r="B206" t="str">
        <f t="shared" si="13"/>
        <v>PE</v>
      </c>
      <c r="C206" t="str">
        <f t="shared" si="15"/>
        <v>G-2PE</v>
      </c>
      <c r="D206" t="s">
        <v>369</v>
      </c>
      <c r="E206">
        <f t="shared" ca="1" si="14"/>
        <v>0</v>
      </c>
    </row>
    <row r="207" spans="1:5">
      <c r="A207" t="str">
        <f t="shared" si="12"/>
        <v>03</v>
      </c>
      <c r="B207" t="str">
        <f t="shared" si="13"/>
        <v>PE</v>
      </c>
      <c r="C207" t="str">
        <f t="shared" si="15"/>
        <v>G-2PE</v>
      </c>
      <c r="D207" t="s">
        <v>370</v>
      </c>
      <c r="E207">
        <f t="shared" ca="1" si="14"/>
        <v>0</v>
      </c>
    </row>
    <row r="208" spans="1:5">
      <c r="A208" t="str">
        <f t="shared" si="12"/>
        <v>04</v>
      </c>
      <c r="B208" t="str">
        <f t="shared" si="13"/>
        <v>PE</v>
      </c>
      <c r="C208" t="str">
        <f t="shared" si="15"/>
        <v>G-2PE</v>
      </c>
      <c r="D208" t="s">
        <v>371</v>
      </c>
      <c r="E208">
        <f t="shared" ca="1" si="14"/>
        <v>0</v>
      </c>
    </row>
    <row r="209" spans="1:5">
      <c r="A209" t="str">
        <f t="shared" si="12"/>
        <v>05</v>
      </c>
      <c r="B209" t="str">
        <f t="shared" si="13"/>
        <v>PE</v>
      </c>
      <c r="C209" t="str">
        <f t="shared" si="15"/>
        <v>G-2PE</v>
      </c>
      <c r="D209" t="s">
        <v>372</v>
      </c>
      <c r="E209">
        <f t="shared" ca="1" si="14"/>
        <v>0</v>
      </c>
    </row>
    <row r="210" spans="1:5">
      <c r="A210" t="str">
        <f t="shared" si="12"/>
        <v>06</v>
      </c>
      <c r="B210" t="str">
        <f t="shared" si="13"/>
        <v>PE</v>
      </c>
      <c r="C210" t="str">
        <f t="shared" si="15"/>
        <v>G-2PE</v>
      </c>
      <c r="D210" t="s">
        <v>373</v>
      </c>
      <c r="E210">
        <f t="shared" ca="1" si="14"/>
        <v>0</v>
      </c>
    </row>
    <row r="211" spans="1:5">
      <c r="A211" t="str">
        <f t="shared" si="12"/>
        <v>07</v>
      </c>
      <c r="B211" t="str">
        <f t="shared" si="13"/>
        <v>PE</v>
      </c>
      <c r="C211" t="str">
        <f t="shared" si="15"/>
        <v>G-2PE</v>
      </c>
      <c r="D211" t="s">
        <v>469</v>
      </c>
      <c r="E211">
        <f t="shared" ca="1" si="14"/>
        <v>0</v>
      </c>
    </row>
    <row r="212" spans="1:5">
      <c r="A212" t="str">
        <f t="shared" si="12"/>
        <v>08</v>
      </c>
      <c r="B212" t="str">
        <f t="shared" si="13"/>
        <v>PE</v>
      </c>
      <c r="C212" t="str">
        <f t="shared" si="15"/>
        <v>G-2PE</v>
      </c>
      <c r="D212" t="s">
        <v>490</v>
      </c>
      <c r="E212">
        <f t="shared" ca="1" si="14"/>
        <v>0</v>
      </c>
    </row>
    <row r="213" spans="1:5">
      <c r="A213" t="str">
        <f t="shared" si="12"/>
        <v>09</v>
      </c>
      <c r="B213" t="str">
        <f t="shared" si="13"/>
        <v>PE</v>
      </c>
      <c r="C213" t="str">
        <f t="shared" si="15"/>
        <v>G-2PE</v>
      </c>
      <c r="D213" t="s">
        <v>374</v>
      </c>
      <c r="E213">
        <f t="shared" ca="1" si="14"/>
        <v>0</v>
      </c>
    </row>
    <row r="214" spans="1:5">
      <c r="A214" t="str">
        <f t="shared" si="12"/>
        <v>10</v>
      </c>
      <c r="B214" t="str">
        <f t="shared" si="13"/>
        <v>PE</v>
      </c>
      <c r="C214" t="str">
        <f t="shared" si="15"/>
        <v>G-2PE</v>
      </c>
      <c r="D214" t="s">
        <v>532</v>
      </c>
      <c r="E214">
        <f t="shared" ca="1" si="14"/>
        <v>0</v>
      </c>
    </row>
    <row r="215" spans="1:5">
      <c r="A215" t="str">
        <f t="shared" si="12"/>
        <v>11</v>
      </c>
      <c r="B215" t="str">
        <f t="shared" si="13"/>
        <v>PE</v>
      </c>
      <c r="C215" t="str">
        <f t="shared" si="15"/>
        <v>G-2PE</v>
      </c>
      <c r="D215" t="s">
        <v>375</v>
      </c>
      <c r="E215">
        <f t="shared" ca="1" si="14"/>
        <v>0</v>
      </c>
    </row>
    <row r="216" spans="1:5">
      <c r="A216" t="str">
        <f t="shared" si="12"/>
        <v>12</v>
      </c>
      <c r="B216" t="str">
        <f t="shared" si="13"/>
        <v>PE</v>
      </c>
      <c r="C216" t="str">
        <f t="shared" si="15"/>
        <v>G-2PE</v>
      </c>
      <c r="D216" t="s">
        <v>376</v>
      </c>
      <c r="E216">
        <f t="shared" ca="1" si="14"/>
        <v>0</v>
      </c>
    </row>
    <row r="217" spans="1:5">
      <c r="A217" t="str">
        <f t="shared" si="12"/>
        <v>13</v>
      </c>
      <c r="B217" t="str">
        <f t="shared" si="13"/>
        <v>PE</v>
      </c>
      <c r="C217" t="str">
        <f t="shared" si="15"/>
        <v>G-2PE</v>
      </c>
      <c r="D217" t="s">
        <v>553</v>
      </c>
      <c r="E217">
        <f t="shared" ca="1" si="14"/>
        <v>0</v>
      </c>
    </row>
    <row r="218" spans="1:5">
      <c r="A218" t="str">
        <f t="shared" si="12"/>
        <v>14</v>
      </c>
      <c r="B218" t="str">
        <f t="shared" si="13"/>
        <v>PE</v>
      </c>
      <c r="C218" t="str">
        <f t="shared" si="15"/>
        <v>G-2PE</v>
      </c>
      <c r="D218" t="s">
        <v>377</v>
      </c>
      <c r="E218">
        <f t="shared" ca="1" si="14"/>
        <v>0</v>
      </c>
    </row>
    <row r="219" spans="1:5">
      <c r="A219" t="str">
        <f t="shared" si="12"/>
        <v>15</v>
      </c>
      <c r="B219" t="str">
        <f t="shared" si="13"/>
        <v>PE</v>
      </c>
      <c r="C219" t="str">
        <f t="shared" si="15"/>
        <v>G-2PE</v>
      </c>
      <c r="D219" t="s">
        <v>511</v>
      </c>
      <c r="E219">
        <f t="shared" ca="1" si="14"/>
        <v>0</v>
      </c>
    </row>
    <row r="220" spans="1:5">
      <c r="A220" t="str">
        <f t="shared" si="12"/>
        <v>01</v>
      </c>
      <c r="B220" t="str">
        <f t="shared" si="13"/>
        <v>PE</v>
      </c>
      <c r="C220" t="str">
        <f t="shared" si="15"/>
        <v>G-3PE</v>
      </c>
      <c r="D220" t="s">
        <v>248</v>
      </c>
      <c r="E220">
        <f t="shared" ca="1" si="14"/>
        <v>0</v>
      </c>
    </row>
    <row r="221" spans="1:5">
      <c r="A221" t="str">
        <f t="shared" si="12"/>
        <v>02</v>
      </c>
      <c r="B221" t="str">
        <f t="shared" si="13"/>
        <v>PE</v>
      </c>
      <c r="C221" t="str">
        <f t="shared" si="15"/>
        <v>G-3PE</v>
      </c>
      <c r="D221" t="s">
        <v>249</v>
      </c>
      <c r="E221">
        <f t="shared" ca="1" si="14"/>
        <v>0</v>
      </c>
    </row>
    <row r="222" spans="1:5">
      <c r="A222" t="str">
        <f t="shared" si="12"/>
        <v>03</v>
      </c>
      <c r="B222" t="str">
        <f t="shared" si="13"/>
        <v>PE</v>
      </c>
      <c r="C222" t="str">
        <f t="shared" si="15"/>
        <v>G-3PE</v>
      </c>
      <c r="D222" t="s">
        <v>250</v>
      </c>
      <c r="E222">
        <f t="shared" ca="1" si="14"/>
        <v>0</v>
      </c>
    </row>
    <row r="223" spans="1:5">
      <c r="A223" t="str">
        <f t="shared" si="12"/>
        <v>04</v>
      </c>
      <c r="B223" t="str">
        <f t="shared" si="13"/>
        <v>PE</v>
      </c>
      <c r="C223" t="str">
        <f t="shared" si="15"/>
        <v>G-3PE</v>
      </c>
      <c r="D223" t="s">
        <v>251</v>
      </c>
      <c r="E223">
        <f t="shared" ca="1" si="14"/>
        <v>0</v>
      </c>
    </row>
    <row r="224" spans="1:5">
      <c r="A224" t="str">
        <f t="shared" si="12"/>
        <v>05</v>
      </c>
      <c r="B224" t="str">
        <f t="shared" si="13"/>
        <v>PE</v>
      </c>
      <c r="C224" t="str">
        <f t="shared" si="15"/>
        <v>G-3PE</v>
      </c>
      <c r="D224" t="s">
        <v>252</v>
      </c>
      <c r="E224">
        <f t="shared" ca="1" si="14"/>
        <v>0</v>
      </c>
    </row>
    <row r="225" spans="1:5">
      <c r="A225" t="str">
        <f t="shared" si="12"/>
        <v>06</v>
      </c>
      <c r="B225" t="str">
        <f t="shared" si="13"/>
        <v>PE</v>
      </c>
      <c r="C225" t="str">
        <f t="shared" si="15"/>
        <v>G-3PE</v>
      </c>
      <c r="D225" t="s">
        <v>253</v>
      </c>
      <c r="E225">
        <f t="shared" ca="1" si="14"/>
        <v>0</v>
      </c>
    </row>
    <row r="226" spans="1:5">
      <c r="A226" t="str">
        <f t="shared" si="12"/>
        <v>07</v>
      </c>
      <c r="B226" t="str">
        <f t="shared" si="13"/>
        <v>PE</v>
      </c>
      <c r="C226" t="str">
        <f t="shared" si="15"/>
        <v>G-3PE</v>
      </c>
      <c r="D226" t="s">
        <v>470</v>
      </c>
      <c r="E226">
        <f t="shared" ca="1" si="14"/>
        <v>0</v>
      </c>
    </row>
    <row r="227" spans="1:5">
      <c r="A227" t="str">
        <f t="shared" si="12"/>
        <v>08</v>
      </c>
      <c r="B227" t="str">
        <f t="shared" si="13"/>
        <v>PE</v>
      </c>
      <c r="C227" t="str">
        <f t="shared" si="15"/>
        <v>G-3PE</v>
      </c>
      <c r="D227" t="s">
        <v>491</v>
      </c>
      <c r="E227">
        <f t="shared" ca="1" si="14"/>
        <v>0</v>
      </c>
    </row>
    <row r="228" spans="1:5">
      <c r="A228" t="str">
        <f t="shared" si="12"/>
        <v>09</v>
      </c>
      <c r="B228" t="str">
        <f t="shared" si="13"/>
        <v>PE</v>
      </c>
      <c r="C228" t="str">
        <f t="shared" si="15"/>
        <v>G-3PE</v>
      </c>
      <c r="D228" t="s">
        <v>254</v>
      </c>
      <c r="E228">
        <f t="shared" ca="1" si="14"/>
        <v>0</v>
      </c>
    </row>
    <row r="229" spans="1:5">
      <c r="A229" t="str">
        <f t="shared" si="12"/>
        <v>10</v>
      </c>
      <c r="B229" t="str">
        <f t="shared" si="13"/>
        <v>PE</v>
      </c>
      <c r="C229" t="str">
        <f t="shared" si="15"/>
        <v>G-3PE</v>
      </c>
      <c r="D229" t="s">
        <v>533</v>
      </c>
      <c r="E229">
        <f t="shared" ca="1" si="14"/>
        <v>0</v>
      </c>
    </row>
    <row r="230" spans="1:5">
      <c r="A230" t="str">
        <f t="shared" si="12"/>
        <v>11</v>
      </c>
      <c r="B230" t="str">
        <f t="shared" si="13"/>
        <v>PE</v>
      </c>
      <c r="C230" t="str">
        <f t="shared" si="15"/>
        <v>G-3PE</v>
      </c>
      <c r="D230" t="s">
        <v>255</v>
      </c>
      <c r="E230">
        <f t="shared" ca="1" si="14"/>
        <v>0</v>
      </c>
    </row>
    <row r="231" spans="1:5">
      <c r="A231" t="str">
        <f t="shared" si="12"/>
        <v>12</v>
      </c>
      <c r="B231" t="str">
        <f t="shared" si="13"/>
        <v>PE</v>
      </c>
      <c r="C231" t="str">
        <f t="shared" si="15"/>
        <v>G-3PE</v>
      </c>
      <c r="D231" t="s">
        <v>256</v>
      </c>
      <c r="E231">
        <f t="shared" ca="1" si="14"/>
        <v>0</v>
      </c>
    </row>
    <row r="232" spans="1:5">
      <c r="A232" t="str">
        <f t="shared" si="12"/>
        <v>13</v>
      </c>
      <c r="B232" t="str">
        <f t="shared" si="13"/>
        <v>PE</v>
      </c>
      <c r="C232" t="str">
        <f t="shared" si="15"/>
        <v>G-3PE</v>
      </c>
      <c r="D232" t="s">
        <v>554</v>
      </c>
      <c r="E232">
        <f t="shared" ca="1" si="14"/>
        <v>0</v>
      </c>
    </row>
    <row r="233" spans="1:5">
      <c r="A233" t="str">
        <f t="shared" si="12"/>
        <v>14</v>
      </c>
      <c r="B233" t="str">
        <f t="shared" si="13"/>
        <v>PE</v>
      </c>
      <c r="C233" t="str">
        <f t="shared" si="15"/>
        <v>G-3PE</v>
      </c>
      <c r="D233" t="s">
        <v>257</v>
      </c>
      <c r="E233">
        <f t="shared" ca="1" si="14"/>
        <v>0</v>
      </c>
    </row>
    <row r="234" spans="1:5">
      <c r="A234" t="str">
        <f t="shared" si="12"/>
        <v>15</v>
      </c>
      <c r="B234" t="str">
        <f t="shared" si="13"/>
        <v>PE</v>
      </c>
      <c r="C234" t="str">
        <f t="shared" si="15"/>
        <v>G-3PE</v>
      </c>
      <c r="D234" t="s">
        <v>512</v>
      </c>
      <c r="E234">
        <f t="shared" ca="1" si="14"/>
        <v>0</v>
      </c>
    </row>
    <row r="235" spans="1:5">
      <c r="A235" t="str">
        <f t="shared" si="12"/>
        <v>01</v>
      </c>
      <c r="B235" t="str">
        <f t="shared" si="13"/>
        <v>PE</v>
      </c>
      <c r="C235" t="str">
        <f t="shared" si="15"/>
        <v>G-4PE</v>
      </c>
      <c r="D235" t="s">
        <v>378</v>
      </c>
      <c r="E235">
        <f t="shared" ca="1" si="14"/>
        <v>0</v>
      </c>
    </row>
    <row r="236" spans="1:5">
      <c r="A236" t="str">
        <f t="shared" si="12"/>
        <v>02</v>
      </c>
      <c r="B236" t="str">
        <f t="shared" si="13"/>
        <v>PE</v>
      </c>
      <c r="C236" t="str">
        <f t="shared" si="15"/>
        <v>G-4PE</v>
      </c>
      <c r="D236" t="s">
        <v>379</v>
      </c>
      <c r="E236">
        <f t="shared" ca="1" si="14"/>
        <v>0</v>
      </c>
    </row>
    <row r="237" spans="1:5">
      <c r="A237" t="str">
        <f t="shared" si="12"/>
        <v>03</v>
      </c>
      <c r="B237" t="str">
        <f t="shared" si="13"/>
        <v>PE</v>
      </c>
      <c r="C237" t="str">
        <f t="shared" si="15"/>
        <v>G-4PE</v>
      </c>
      <c r="D237" t="s">
        <v>380</v>
      </c>
      <c r="E237">
        <f t="shared" ca="1" si="14"/>
        <v>0</v>
      </c>
    </row>
    <row r="238" spans="1:5">
      <c r="A238" t="str">
        <f t="shared" si="12"/>
        <v>04</v>
      </c>
      <c r="B238" t="str">
        <f t="shared" si="13"/>
        <v>PE</v>
      </c>
      <c r="C238" t="str">
        <f t="shared" si="15"/>
        <v>G-4PE</v>
      </c>
      <c r="D238" t="s">
        <v>381</v>
      </c>
      <c r="E238">
        <f t="shared" ca="1" si="14"/>
        <v>0</v>
      </c>
    </row>
    <row r="239" spans="1:5">
      <c r="A239" t="str">
        <f t="shared" si="12"/>
        <v>05</v>
      </c>
      <c r="B239" t="str">
        <f t="shared" si="13"/>
        <v>PE</v>
      </c>
      <c r="C239" t="str">
        <f t="shared" si="15"/>
        <v>G-4PE</v>
      </c>
      <c r="D239" t="s">
        <v>382</v>
      </c>
      <c r="E239">
        <f t="shared" ca="1" si="14"/>
        <v>0</v>
      </c>
    </row>
    <row r="240" spans="1:5">
      <c r="A240" t="str">
        <f t="shared" si="12"/>
        <v>06</v>
      </c>
      <c r="B240" t="str">
        <f t="shared" si="13"/>
        <v>PE</v>
      </c>
      <c r="C240" t="str">
        <f t="shared" si="15"/>
        <v>G-4PE</v>
      </c>
      <c r="D240" t="s">
        <v>383</v>
      </c>
      <c r="E240">
        <f t="shared" ca="1" si="14"/>
        <v>0</v>
      </c>
    </row>
    <row r="241" spans="1:5">
      <c r="A241" t="str">
        <f t="shared" si="12"/>
        <v>07</v>
      </c>
      <c r="B241" t="str">
        <f t="shared" si="13"/>
        <v>PE</v>
      </c>
      <c r="C241" t="str">
        <f t="shared" si="15"/>
        <v>G-4PE</v>
      </c>
      <c r="D241" t="s">
        <v>471</v>
      </c>
      <c r="E241">
        <f t="shared" ca="1" si="14"/>
        <v>0</v>
      </c>
    </row>
    <row r="242" spans="1:5">
      <c r="A242" t="str">
        <f t="shared" si="12"/>
        <v>08</v>
      </c>
      <c r="B242" t="str">
        <f t="shared" si="13"/>
        <v>PE</v>
      </c>
      <c r="C242" t="str">
        <f t="shared" si="15"/>
        <v>G-4PE</v>
      </c>
      <c r="D242" t="s">
        <v>492</v>
      </c>
      <c r="E242">
        <f t="shared" ca="1" si="14"/>
        <v>0</v>
      </c>
    </row>
    <row r="243" spans="1:5">
      <c r="A243" t="str">
        <f t="shared" si="12"/>
        <v>09</v>
      </c>
      <c r="B243" t="str">
        <f t="shared" si="13"/>
        <v>PE</v>
      </c>
      <c r="C243" t="str">
        <f t="shared" si="15"/>
        <v>G-4PE</v>
      </c>
      <c r="D243" t="s">
        <v>384</v>
      </c>
      <c r="E243">
        <f t="shared" ca="1" si="14"/>
        <v>0</v>
      </c>
    </row>
    <row r="244" spans="1:5">
      <c r="A244" t="str">
        <f t="shared" si="12"/>
        <v>10</v>
      </c>
      <c r="B244" t="str">
        <f t="shared" si="13"/>
        <v>PE</v>
      </c>
      <c r="C244" t="str">
        <f t="shared" si="15"/>
        <v>G-4PE</v>
      </c>
      <c r="D244" t="s">
        <v>534</v>
      </c>
      <c r="E244">
        <f t="shared" ca="1" si="14"/>
        <v>0</v>
      </c>
    </row>
    <row r="245" spans="1:5">
      <c r="A245" t="str">
        <f t="shared" si="12"/>
        <v>11</v>
      </c>
      <c r="B245" t="str">
        <f t="shared" si="13"/>
        <v>PE</v>
      </c>
      <c r="C245" t="str">
        <f t="shared" si="15"/>
        <v>G-4PE</v>
      </c>
      <c r="D245" t="s">
        <v>385</v>
      </c>
      <c r="E245">
        <f t="shared" ca="1" si="14"/>
        <v>0</v>
      </c>
    </row>
    <row r="246" spans="1:5">
      <c r="A246" t="str">
        <f t="shared" si="12"/>
        <v>12</v>
      </c>
      <c r="B246" t="str">
        <f t="shared" si="13"/>
        <v>PE</v>
      </c>
      <c r="C246" t="str">
        <f t="shared" si="15"/>
        <v>G-4PE</v>
      </c>
      <c r="D246" t="s">
        <v>386</v>
      </c>
      <c r="E246">
        <f t="shared" ca="1" si="14"/>
        <v>0</v>
      </c>
    </row>
    <row r="247" spans="1:5">
      <c r="A247" t="str">
        <f t="shared" si="12"/>
        <v>13</v>
      </c>
      <c r="B247" t="str">
        <f t="shared" si="13"/>
        <v>PE</v>
      </c>
      <c r="C247" t="str">
        <f t="shared" si="15"/>
        <v>G-4PE</v>
      </c>
      <c r="D247" t="s">
        <v>555</v>
      </c>
      <c r="E247">
        <f t="shared" ca="1" si="14"/>
        <v>0</v>
      </c>
    </row>
    <row r="248" spans="1:5">
      <c r="A248" t="str">
        <f t="shared" si="12"/>
        <v>14</v>
      </c>
      <c r="B248" t="str">
        <f t="shared" si="13"/>
        <v>PE</v>
      </c>
      <c r="C248" t="str">
        <f t="shared" si="15"/>
        <v>G-4PE</v>
      </c>
      <c r="D248" t="s">
        <v>387</v>
      </c>
      <c r="E248">
        <f t="shared" ca="1" si="14"/>
        <v>0</v>
      </c>
    </row>
    <row r="249" spans="1:5">
      <c r="A249" t="str">
        <f t="shared" si="12"/>
        <v>15</v>
      </c>
      <c r="B249" t="str">
        <f t="shared" si="13"/>
        <v>PE</v>
      </c>
      <c r="C249" t="str">
        <f t="shared" si="15"/>
        <v>G-4PE</v>
      </c>
      <c r="D249" t="s">
        <v>513</v>
      </c>
      <c r="E249">
        <f t="shared" ca="1" si="14"/>
        <v>0</v>
      </c>
    </row>
    <row r="250" spans="1:5">
      <c r="A250" t="str">
        <f t="shared" si="12"/>
        <v>01</v>
      </c>
      <c r="B250" t="str">
        <f t="shared" si="13"/>
        <v>PE</v>
      </c>
      <c r="C250" t="str">
        <f t="shared" si="15"/>
        <v>G-5PE</v>
      </c>
      <c r="D250" t="s">
        <v>258</v>
      </c>
      <c r="E250">
        <f t="shared" ca="1" si="14"/>
        <v>0</v>
      </c>
    </row>
    <row r="251" spans="1:5">
      <c r="A251" t="str">
        <f t="shared" si="12"/>
        <v>02</v>
      </c>
      <c r="B251" t="str">
        <f t="shared" si="13"/>
        <v>PE</v>
      </c>
      <c r="C251" t="str">
        <f t="shared" si="15"/>
        <v>G-5PE</v>
      </c>
      <c r="D251" t="s">
        <v>259</v>
      </c>
      <c r="E251">
        <f t="shared" ca="1" si="14"/>
        <v>0</v>
      </c>
    </row>
    <row r="252" spans="1:5">
      <c r="A252" t="str">
        <f t="shared" si="12"/>
        <v>03</v>
      </c>
      <c r="B252" t="str">
        <f t="shared" si="13"/>
        <v>PE</v>
      </c>
      <c r="C252" t="str">
        <f t="shared" si="15"/>
        <v>G-5PE</v>
      </c>
      <c r="D252" t="s">
        <v>260</v>
      </c>
      <c r="E252">
        <f t="shared" ca="1" si="14"/>
        <v>0</v>
      </c>
    </row>
    <row r="253" spans="1:5">
      <c r="A253" t="str">
        <f t="shared" si="12"/>
        <v>04</v>
      </c>
      <c r="B253" t="str">
        <f t="shared" si="13"/>
        <v>PE</v>
      </c>
      <c r="C253" t="str">
        <f t="shared" si="15"/>
        <v>G-5PE</v>
      </c>
      <c r="D253" t="s">
        <v>261</v>
      </c>
      <c r="E253">
        <f t="shared" ca="1" si="14"/>
        <v>0</v>
      </c>
    </row>
    <row r="254" spans="1:5">
      <c r="A254" t="str">
        <f t="shared" si="12"/>
        <v>05</v>
      </c>
      <c r="B254" t="str">
        <f t="shared" si="13"/>
        <v>PE</v>
      </c>
      <c r="C254" t="str">
        <f t="shared" si="15"/>
        <v>G-5PE</v>
      </c>
      <c r="D254" t="s">
        <v>262</v>
      </c>
      <c r="E254">
        <f t="shared" ca="1" si="14"/>
        <v>0</v>
      </c>
    </row>
    <row r="255" spans="1:5">
      <c r="A255" t="str">
        <f t="shared" si="12"/>
        <v>06</v>
      </c>
      <c r="B255" t="str">
        <f t="shared" si="13"/>
        <v>PE</v>
      </c>
      <c r="C255" t="str">
        <f t="shared" si="15"/>
        <v>G-5PE</v>
      </c>
      <c r="D255" t="s">
        <v>263</v>
      </c>
      <c r="E255">
        <f t="shared" ca="1" si="14"/>
        <v>0</v>
      </c>
    </row>
    <row r="256" spans="1:5">
      <c r="A256" t="str">
        <f t="shared" si="12"/>
        <v>07</v>
      </c>
      <c r="B256" t="str">
        <f t="shared" si="13"/>
        <v>PE</v>
      </c>
      <c r="C256" t="str">
        <f t="shared" si="15"/>
        <v>G-5PE</v>
      </c>
      <c r="D256" t="s">
        <v>472</v>
      </c>
      <c r="E256">
        <f t="shared" ca="1" si="14"/>
        <v>0</v>
      </c>
    </row>
    <row r="257" spans="1:5">
      <c r="A257" t="str">
        <f t="shared" si="12"/>
        <v>08</v>
      </c>
      <c r="B257" t="str">
        <f t="shared" si="13"/>
        <v>PE</v>
      </c>
      <c r="C257" t="str">
        <f t="shared" si="15"/>
        <v>G-5PE</v>
      </c>
      <c r="D257" t="s">
        <v>493</v>
      </c>
      <c r="E257">
        <f t="shared" ca="1" si="14"/>
        <v>0</v>
      </c>
    </row>
    <row r="258" spans="1:5">
      <c r="A258" t="str">
        <f t="shared" si="12"/>
        <v>09</v>
      </c>
      <c r="B258" t="str">
        <f t="shared" si="13"/>
        <v>PE</v>
      </c>
      <c r="C258" t="str">
        <f t="shared" si="15"/>
        <v>G-5PE</v>
      </c>
      <c r="D258" t="s">
        <v>264</v>
      </c>
      <c r="E258">
        <f t="shared" ca="1" si="14"/>
        <v>0</v>
      </c>
    </row>
    <row r="259" spans="1:5">
      <c r="A259" t="str">
        <f t="shared" si="12"/>
        <v>10</v>
      </c>
      <c r="B259" t="str">
        <f t="shared" si="13"/>
        <v>PE</v>
      </c>
      <c r="C259" t="str">
        <f t="shared" si="15"/>
        <v>G-5PE</v>
      </c>
      <c r="D259" t="s">
        <v>535</v>
      </c>
      <c r="E259">
        <f t="shared" ca="1" si="14"/>
        <v>0</v>
      </c>
    </row>
    <row r="260" spans="1:5">
      <c r="A260" t="str">
        <f t="shared" si="12"/>
        <v>11</v>
      </c>
      <c r="B260" t="str">
        <f t="shared" si="13"/>
        <v>PE</v>
      </c>
      <c r="C260" t="str">
        <f t="shared" si="15"/>
        <v>G-5PE</v>
      </c>
      <c r="D260" t="s">
        <v>265</v>
      </c>
      <c r="E260">
        <f t="shared" ca="1" si="14"/>
        <v>0</v>
      </c>
    </row>
    <row r="261" spans="1:5">
      <c r="A261" t="str">
        <f t="shared" si="12"/>
        <v>12</v>
      </c>
      <c r="B261" t="str">
        <f t="shared" si="13"/>
        <v>PE</v>
      </c>
      <c r="C261" t="str">
        <f t="shared" si="15"/>
        <v>G-5PE</v>
      </c>
      <c r="D261" t="s">
        <v>266</v>
      </c>
      <c r="E261">
        <f t="shared" ca="1" si="14"/>
        <v>0</v>
      </c>
    </row>
    <row r="262" spans="1:5">
      <c r="A262" t="str">
        <f t="shared" si="12"/>
        <v>13</v>
      </c>
      <c r="B262" t="str">
        <f t="shared" si="13"/>
        <v>PE</v>
      </c>
      <c r="C262" t="str">
        <f t="shared" si="15"/>
        <v>G-5PE</v>
      </c>
      <c r="D262" t="s">
        <v>556</v>
      </c>
      <c r="E262">
        <f t="shared" ca="1" si="14"/>
        <v>0</v>
      </c>
    </row>
    <row r="263" spans="1:5">
      <c r="A263" t="str">
        <f t="shared" si="12"/>
        <v>14</v>
      </c>
      <c r="B263" t="str">
        <f t="shared" si="13"/>
        <v>PE</v>
      </c>
      <c r="C263" t="str">
        <f t="shared" si="15"/>
        <v>G-5PE</v>
      </c>
      <c r="D263" t="s">
        <v>267</v>
      </c>
      <c r="E263">
        <f t="shared" ca="1" si="14"/>
        <v>0</v>
      </c>
    </row>
    <row r="264" spans="1:5">
      <c r="A264" t="str">
        <f t="shared" si="12"/>
        <v>15</v>
      </c>
      <c r="B264" t="str">
        <f t="shared" si="13"/>
        <v>PE</v>
      </c>
      <c r="C264" t="str">
        <f t="shared" si="15"/>
        <v>G-5PE</v>
      </c>
      <c r="D264" t="s">
        <v>514</v>
      </c>
      <c r="E264">
        <f t="shared" ca="1" si="14"/>
        <v>0</v>
      </c>
    </row>
    <row r="265" spans="1:5">
      <c r="A265" t="str">
        <f t="shared" si="12"/>
        <v>01</v>
      </c>
      <c r="B265" t="str">
        <f t="shared" si="13"/>
        <v>PE</v>
      </c>
      <c r="C265" t="str">
        <f t="shared" si="15"/>
        <v>G-6PE</v>
      </c>
      <c r="D265" t="s">
        <v>318</v>
      </c>
      <c r="E265">
        <f t="shared" ca="1" si="14"/>
        <v>0</v>
      </c>
    </row>
    <row r="266" spans="1:5">
      <c r="A266" t="str">
        <f t="shared" ref="A266:A329" si="16">MID(D266,LEN(C266)+2,LEN(D266)-LEN(C266))</f>
        <v>02</v>
      </c>
      <c r="B266" t="str">
        <f t="shared" ref="B266:B329" si="17">IF(ISNUMBER(FIND("PU",D266,1)),"PU",IF(ISNUMBER(FIND("PE-",D266,1)),"PE",0))</f>
        <v>PE</v>
      </c>
      <c r="C266" t="str">
        <f t="shared" si="15"/>
        <v>G-6PE</v>
      </c>
      <c r="D266" t="s">
        <v>319</v>
      </c>
      <c r="E266">
        <f t="shared" ref="E266:E329" ca="1" si="18">IFERROR(IF(B266=0,VLOOKUP(C266,INDIRECT($G$5&amp;$H$5),MATCH($A266,INDIRECT($G$5&amp;$I$5),0),0),IF(B266="PE",VLOOKUP(C266,INDIRECT($G$7&amp;$H$7),MATCH($A266,INDIRECT($G$7&amp;$I$7),0),FALSE),VLOOKUP(C266,INDIRECT($G$6&amp;$H$6),MATCH($A266,INDIRECT($G$6&amp;$I$6),0),FALSE))),0)</f>
        <v>0</v>
      </c>
    </row>
    <row r="267" spans="1:5">
      <c r="A267" t="str">
        <f t="shared" si="16"/>
        <v>03</v>
      </c>
      <c r="B267" t="str">
        <f t="shared" si="17"/>
        <v>PE</v>
      </c>
      <c r="C267" t="str">
        <f t="shared" ref="C267:C330" si="19">LEFT(D267,LEN(D267)-3)</f>
        <v>G-6PE</v>
      </c>
      <c r="D267" t="s">
        <v>320</v>
      </c>
      <c r="E267">
        <f t="shared" ca="1" si="18"/>
        <v>0</v>
      </c>
    </row>
    <row r="268" spans="1:5">
      <c r="A268" t="str">
        <f t="shared" si="16"/>
        <v>04</v>
      </c>
      <c r="B268" t="str">
        <f t="shared" si="17"/>
        <v>PE</v>
      </c>
      <c r="C268" t="str">
        <f t="shared" si="19"/>
        <v>G-6PE</v>
      </c>
      <c r="D268" t="s">
        <v>321</v>
      </c>
      <c r="E268">
        <f t="shared" ca="1" si="18"/>
        <v>0</v>
      </c>
    </row>
    <row r="269" spans="1:5">
      <c r="A269" t="str">
        <f t="shared" si="16"/>
        <v>05</v>
      </c>
      <c r="B269" t="str">
        <f t="shared" si="17"/>
        <v>PE</v>
      </c>
      <c r="C269" t="str">
        <f t="shared" si="19"/>
        <v>G-6PE</v>
      </c>
      <c r="D269" t="s">
        <v>322</v>
      </c>
      <c r="E269">
        <f t="shared" ca="1" si="18"/>
        <v>0</v>
      </c>
    </row>
    <row r="270" spans="1:5">
      <c r="A270" t="str">
        <f t="shared" si="16"/>
        <v>06</v>
      </c>
      <c r="B270" t="str">
        <f t="shared" si="17"/>
        <v>PE</v>
      </c>
      <c r="C270" t="str">
        <f t="shared" si="19"/>
        <v>G-6PE</v>
      </c>
      <c r="D270" t="s">
        <v>323</v>
      </c>
      <c r="E270">
        <f t="shared" ca="1" si="18"/>
        <v>0</v>
      </c>
    </row>
    <row r="271" spans="1:5">
      <c r="A271" t="str">
        <f t="shared" si="16"/>
        <v>07</v>
      </c>
      <c r="B271" t="str">
        <f t="shared" si="17"/>
        <v>PE</v>
      </c>
      <c r="C271" t="str">
        <f t="shared" si="19"/>
        <v>G-6PE</v>
      </c>
      <c r="D271" t="s">
        <v>473</v>
      </c>
      <c r="E271">
        <f t="shared" ca="1" si="18"/>
        <v>0</v>
      </c>
    </row>
    <row r="272" spans="1:5">
      <c r="A272" t="str">
        <f t="shared" si="16"/>
        <v>08</v>
      </c>
      <c r="B272" t="str">
        <f t="shared" si="17"/>
        <v>PE</v>
      </c>
      <c r="C272" t="str">
        <f t="shared" si="19"/>
        <v>G-6PE</v>
      </c>
      <c r="D272" t="s">
        <v>494</v>
      </c>
      <c r="E272">
        <f t="shared" ca="1" si="18"/>
        <v>0</v>
      </c>
    </row>
    <row r="273" spans="1:5">
      <c r="A273" t="str">
        <f t="shared" si="16"/>
        <v>09</v>
      </c>
      <c r="B273" t="str">
        <f t="shared" si="17"/>
        <v>PE</v>
      </c>
      <c r="C273" t="str">
        <f t="shared" si="19"/>
        <v>G-6PE</v>
      </c>
      <c r="D273" t="s">
        <v>324</v>
      </c>
      <c r="E273">
        <f t="shared" ca="1" si="18"/>
        <v>0</v>
      </c>
    </row>
    <row r="274" spans="1:5">
      <c r="A274" t="str">
        <f t="shared" si="16"/>
        <v>10</v>
      </c>
      <c r="B274" t="str">
        <f t="shared" si="17"/>
        <v>PE</v>
      </c>
      <c r="C274" t="str">
        <f t="shared" si="19"/>
        <v>G-6PE</v>
      </c>
      <c r="D274" t="s">
        <v>536</v>
      </c>
      <c r="E274">
        <f t="shared" ca="1" si="18"/>
        <v>0</v>
      </c>
    </row>
    <row r="275" spans="1:5">
      <c r="A275" t="str">
        <f t="shared" si="16"/>
        <v>11</v>
      </c>
      <c r="B275" t="str">
        <f t="shared" si="17"/>
        <v>PE</v>
      </c>
      <c r="C275" t="str">
        <f t="shared" si="19"/>
        <v>G-6PE</v>
      </c>
      <c r="D275" t="s">
        <v>325</v>
      </c>
      <c r="E275">
        <f t="shared" ca="1" si="18"/>
        <v>0</v>
      </c>
    </row>
    <row r="276" spans="1:5">
      <c r="A276" t="str">
        <f t="shared" si="16"/>
        <v>12</v>
      </c>
      <c r="B276" t="str">
        <f t="shared" si="17"/>
        <v>PE</v>
      </c>
      <c r="C276" t="str">
        <f t="shared" si="19"/>
        <v>G-6PE</v>
      </c>
      <c r="D276" t="s">
        <v>326</v>
      </c>
      <c r="E276">
        <f t="shared" ca="1" si="18"/>
        <v>0</v>
      </c>
    </row>
    <row r="277" spans="1:5">
      <c r="A277" t="str">
        <f t="shared" si="16"/>
        <v>13</v>
      </c>
      <c r="B277" t="str">
        <f t="shared" si="17"/>
        <v>PE</v>
      </c>
      <c r="C277" t="str">
        <f t="shared" si="19"/>
        <v>G-6PE</v>
      </c>
      <c r="D277" t="s">
        <v>557</v>
      </c>
      <c r="E277">
        <f t="shared" ca="1" si="18"/>
        <v>0</v>
      </c>
    </row>
    <row r="278" spans="1:5">
      <c r="A278" t="str">
        <f t="shared" si="16"/>
        <v>14</v>
      </c>
      <c r="B278" t="str">
        <f t="shared" si="17"/>
        <v>PE</v>
      </c>
      <c r="C278" t="str">
        <f t="shared" si="19"/>
        <v>G-6PE</v>
      </c>
      <c r="D278" t="s">
        <v>327</v>
      </c>
      <c r="E278">
        <f t="shared" ca="1" si="18"/>
        <v>0</v>
      </c>
    </row>
    <row r="279" spans="1:5">
      <c r="A279" t="str">
        <f t="shared" si="16"/>
        <v>15</v>
      </c>
      <c r="B279" t="str">
        <f t="shared" si="17"/>
        <v>PE</v>
      </c>
      <c r="C279" t="str">
        <f t="shared" si="19"/>
        <v>G-6PE</v>
      </c>
      <c r="D279" t="s">
        <v>515</v>
      </c>
      <c r="E279">
        <f t="shared" ca="1" si="18"/>
        <v>0</v>
      </c>
    </row>
    <row r="280" spans="1:5">
      <c r="A280" t="str">
        <f t="shared" si="16"/>
        <v>01</v>
      </c>
      <c r="B280" t="str">
        <f t="shared" si="17"/>
        <v>PE</v>
      </c>
      <c r="C280" t="str">
        <f t="shared" si="19"/>
        <v>G-7PE</v>
      </c>
      <c r="D280" t="s">
        <v>388</v>
      </c>
      <c r="E280">
        <f t="shared" ca="1" si="18"/>
        <v>0</v>
      </c>
    </row>
    <row r="281" spans="1:5">
      <c r="A281" t="str">
        <f t="shared" si="16"/>
        <v>02</v>
      </c>
      <c r="B281" t="str">
        <f t="shared" si="17"/>
        <v>PE</v>
      </c>
      <c r="C281" t="str">
        <f t="shared" si="19"/>
        <v>G-7PE</v>
      </c>
      <c r="D281" t="s">
        <v>389</v>
      </c>
      <c r="E281">
        <f t="shared" ca="1" si="18"/>
        <v>0</v>
      </c>
    </row>
    <row r="282" spans="1:5">
      <c r="A282" t="str">
        <f t="shared" si="16"/>
        <v>03</v>
      </c>
      <c r="B282" t="str">
        <f t="shared" si="17"/>
        <v>PE</v>
      </c>
      <c r="C282" t="str">
        <f t="shared" si="19"/>
        <v>G-7PE</v>
      </c>
      <c r="D282" t="s">
        <v>390</v>
      </c>
      <c r="E282">
        <f t="shared" ca="1" si="18"/>
        <v>0</v>
      </c>
    </row>
    <row r="283" spans="1:5">
      <c r="A283" t="str">
        <f t="shared" si="16"/>
        <v>04</v>
      </c>
      <c r="B283" t="str">
        <f t="shared" si="17"/>
        <v>PE</v>
      </c>
      <c r="C283" t="str">
        <f t="shared" si="19"/>
        <v>G-7PE</v>
      </c>
      <c r="D283" t="s">
        <v>391</v>
      </c>
      <c r="E283">
        <f t="shared" ca="1" si="18"/>
        <v>0</v>
      </c>
    </row>
    <row r="284" spans="1:5">
      <c r="A284" t="str">
        <f t="shared" si="16"/>
        <v>05</v>
      </c>
      <c r="B284" t="str">
        <f t="shared" si="17"/>
        <v>PE</v>
      </c>
      <c r="C284" t="str">
        <f t="shared" si="19"/>
        <v>G-7PE</v>
      </c>
      <c r="D284" t="s">
        <v>392</v>
      </c>
      <c r="E284">
        <f t="shared" ca="1" si="18"/>
        <v>0</v>
      </c>
    </row>
    <row r="285" spans="1:5">
      <c r="A285" t="str">
        <f t="shared" si="16"/>
        <v>06</v>
      </c>
      <c r="B285" t="str">
        <f t="shared" si="17"/>
        <v>PE</v>
      </c>
      <c r="C285" t="str">
        <f t="shared" si="19"/>
        <v>G-7PE</v>
      </c>
      <c r="D285" t="s">
        <v>393</v>
      </c>
      <c r="E285">
        <f t="shared" ca="1" si="18"/>
        <v>0</v>
      </c>
    </row>
    <row r="286" spans="1:5">
      <c r="A286" t="str">
        <f t="shared" si="16"/>
        <v>07</v>
      </c>
      <c r="B286" t="str">
        <f t="shared" si="17"/>
        <v>PE</v>
      </c>
      <c r="C286" t="str">
        <f t="shared" si="19"/>
        <v>G-7PE</v>
      </c>
      <c r="D286" t="s">
        <v>474</v>
      </c>
      <c r="E286">
        <f t="shared" ca="1" si="18"/>
        <v>0</v>
      </c>
    </row>
    <row r="287" spans="1:5">
      <c r="A287" t="str">
        <f t="shared" si="16"/>
        <v>08</v>
      </c>
      <c r="B287" t="str">
        <f t="shared" si="17"/>
        <v>PE</v>
      </c>
      <c r="C287" t="str">
        <f t="shared" si="19"/>
        <v>G-7PE</v>
      </c>
      <c r="D287" t="s">
        <v>495</v>
      </c>
      <c r="E287">
        <f t="shared" ca="1" si="18"/>
        <v>0</v>
      </c>
    </row>
    <row r="288" spans="1:5">
      <c r="A288" t="str">
        <f t="shared" si="16"/>
        <v>09</v>
      </c>
      <c r="B288" t="str">
        <f t="shared" si="17"/>
        <v>PE</v>
      </c>
      <c r="C288" t="str">
        <f t="shared" si="19"/>
        <v>G-7PE</v>
      </c>
      <c r="D288" t="s">
        <v>394</v>
      </c>
      <c r="E288">
        <f t="shared" ca="1" si="18"/>
        <v>0</v>
      </c>
    </row>
    <row r="289" spans="1:5">
      <c r="A289" t="str">
        <f t="shared" si="16"/>
        <v>10</v>
      </c>
      <c r="B289" t="str">
        <f t="shared" si="17"/>
        <v>PE</v>
      </c>
      <c r="C289" t="str">
        <f t="shared" si="19"/>
        <v>G-7PE</v>
      </c>
      <c r="D289" t="s">
        <v>537</v>
      </c>
      <c r="E289">
        <f t="shared" ca="1" si="18"/>
        <v>0</v>
      </c>
    </row>
    <row r="290" spans="1:5">
      <c r="A290" t="str">
        <f t="shared" si="16"/>
        <v>11</v>
      </c>
      <c r="B290" t="str">
        <f t="shared" si="17"/>
        <v>PE</v>
      </c>
      <c r="C290" t="str">
        <f t="shared" si="19"/>
        <v>G-7PE</v>
      </c>
      <c r="D290" t="s">
        <v>395</v>
      </c>
      <c r="E290">
        <f t="shared" ca="1" si="18"/>
        <v>0</v>
      </c>
    </row>
    <row r="291" spans="1:5">
      <c r="A291" t="str">
        <f t="shared" si="16"/>
        <v>12</v>
      </c>
      <c r="B291" t="str">
        <f t="shared" si="17"/>
        <v>PE</v>
      </c>
      <c r="C291" t="str">
        <f t="shared" si="19"/>
        <v>G-7PE</v>
      </c>
      <c r="D291" t="s">
        <v>396</v>
      </c>
      <c r="E291">
        <f t="shared" ca="1" si="18"/>
        <v>0</v>
      </c>
    </row>
    <row r="292" spans="1:5">
      <c r="A292" t="str">
        <f t="shared" si="16"/>
        <v>13</v>
      </c>
      <c r="B292" t="str">
        <f t="shared" si="17"/>
        <v>PE</v>
      </c>
      <c r="C292" t="str">
        <f t="shared" si="19"/>
        <v>G-7PE</v>
      </c>
      <c r="D292" t="s">
        <v>558</v>
      </c>
      <c r="E292">
        <f t="shared" ca="1" si="18"/>
        <v>0</v>
      </c>
    </row>
    <row r="293" spans="1:5">
      <c r="A293" t="str">
        <f t="shared" si="16"/>
        <v>14</v>
      </c>
      <c r="B293" t="str">
        <f t="shared" si="17"/>
        <v>PE</v>
      </c>
      <c r="C293" t="str">
        <f t="shared" si="19"/>
        <v>G-7PE</v>
      </c>
      <c r="D293" t="s">
        <v>397</v>
      </c>
      <c r="E293">
        <f t="shared" ca="1" si="18"/>
        <v>0</v>
      </c>
    </row>
    <row r="294" spans="1:5">
      <c r="A294" t="str">
        <f t="shared" si="16"/>
        <v>15</v>
      </c>
      <c r="B294" t="str">
        <f t="shared" si="17"/>
        <v>PE</v>
      </c>
      <c r="C294" t="str">
        <f t="shared" si="19"/>
        <v>G-7PE</v>
      </c>
      <c r="D294" t="s">
        <v>516</v>
      </c>
      <c r="E294">
        <f t="shared" ca="1" si="18"/>
        <v>0</v>
      </c>
    </row>
    <row r="295" spans="1:5">
      <c r="A295" t="str">
        <f t="shared" si="16"/>
        <v>01</v>
      </c>
      <c r="B295" t="str">
        <f t="shared" si="17"/>
        <v>PE</v>
      </c>
      <c r="C295" t="str">
        <f t="shared" si="19"/>
        <v>G-8PE</v>
      </c>
      <c r="D295" t="s">
        <v>268</v>
      </c>
      <c r="E295">
        <f t="shared" ca="1" si="18"/>
        <v>0</v>
      </c>
    </row>
    <row r="296" spans="1:5">
      <c r="A296" t="str">
        <f t="shared" si="16"/>
        <v>02</v>
      </c>
      <c r="B296" t="str">
        <f t="shared" si="17"/>
        <v>PE</v>
      </c>
      <c r="C296" t="str">
        <f t="shared" si="19"/>
        <v>G-8PE</v>
      </c>
      <c r="D296" t="s">
        <v>269</v>
      </c>
      <c r="E296">
        <f t="shared" ca="1" si="18"/>
        <v>0</v>
      </c>
    </row>
    <row r="297" spans="1:5">
      <c r="A297" t="str">
        <f t="shared" si="16"/>
        <v>03</v>
      </c>
      <c r="B297" t="str">
        <f t="shared" si="17"/>
        <v>PE</v>
      </c>
      <c r="C297" t="str">
        <f t="shared" si="19"/>
        <v>G-8PE</v>
      </c>
      <c r="D297" t="s">
        <v>270</v>
      </c>
      <c r="E297">
        <f t="shared" ca="1" si="18"/>
        <v>0</v>
      </c>
    </row>
    <row r="298" spans="1:5">
      <c r="A298" t="str">
        <f t="shared" si="16"/>
        <v>04</v>
      </c>
      <c r="B298" t="str">
        <f t="shared" si="17"/>
        <v>PE</v>
      </c>
      <c r="C298" t="str">
        <f t="shared" si="19"/>
        <v>G-8PE</v>
      </c>
      <c r="D298" t="s">
        <v>271</v>
      </c>
      <c r="E298">
        <f t="shared" ca="1" si="18"/>
        <v>0</v>
      </c>
    </row>
    <row r="299" spans="1:5">
      <c r="A299" t="str">
        <f t="shared" si="16"/>
        <v>05</v>
      </c>
      <c r="B299" t="str">
        <f t="shared" si="17"/>
        <v>PE</v>
      </c>
      <c r="C299" t="str">
        <f t="shared" si="19"/>
        <v>G-8PE</v>
      </c>
      <c r="D299" t="s">
        <v>272</v>
      </c>
      <c r="E299">
        <f t="shared" ca="1" si="18"/>
        <v>0</v>
      </c>
    </row>
    <row r="300" spans="1:5">
      <c r="A300" t="str">
        <f t="shared" si="16"/>
        <v>06</v>
      </c>
      <c r="B300" t="str">
        <f t="shared" si="17"/>
        <v>PE</v>
      </c>
      <c r="C300" t="str">
        <f t="shared" si="19"/>
        <v>G-8PE</v>
      </c>
      <c r="D300" t="s">
        <v>273</v>
      </c>
      <c r="E300">
        <f t="shared" ca="1" si="18"/>
        <v>0</v>
      </c>
    </row>
    <row r="301" spans="1:5">
      <c r="A301" t="str">
        <f t="shared" si="16"/>
        <v>07</v>
      </c>
      <c r="B301" t="str">
        <f t="shared" si="17"/>
        <v>PE</v>
      </c>
      <c r="C301" t="str">
        <f t="shared" si="19"/>
        <v>G-8PE</v>
      </c>
      <c r="D301" t="s">
        <v>475</v>
      </c>
      <c r="E301">
        <f t="shared" ca="1" si="18"/>
        <v>0</v>
      </c>
    </row>
    <row r="302" spans="1:5">
      <c r="A302" t="str">
        <f t="shared" si="16"/>
        <v>08</v>
      </c>
      <c r="B302" t="str">
        <f t="shared" si="17"/>
        <v>PE</v>
      </c>
      <c r="C302" t="str">
        <f t="shared" si="19"/>
        <v>G-8PE</v>
      </c>
      <c r="D302" t="s">
        <v>496</v>
      </c>
      <c r="E302">
        <f t="shared" ca="1" si="18"/>
        <v>0</v>
      </c>
    </row>
    <row r="303" spans="1:5">
      <c r="A303" t="str">
        <f t="shared" si="16"/>
        <v>09</v>
      </c>
      <c r="B303" t="str">
        <f t="shared" si="17"/>
        <v>PE</v>
      </c>
      <c r="C303" t="str">
        <f t="shared" si="19"/>
        <v>G-8PE</v>
      </c>
      <c r="D303" t="s">
        <v>274</v>
      </c>
      <c r="E303">
        <f t="shared" ca="1" si="18"/>
        <v>0</v>
      </c>
    </row>
    <row r="304" spans="1:5">
      <c r="A304" t="str">
        <f t="shared" si="16"/>
        <v>10</v>
      </c>
      <c r="B304" t="str">
        <f t="shared" si="17"/>
        <v>PE</v>
      </c>
      <c r="C304" t="str">
        <f t="shared" si="19"/>
        <v>G-8PE</v>
      </c>
      <c r="D304" t="s">
        <v>538</v>
      </c>
      <c r="E304">
        <f t="shared" ca="1" si="18"/>
        <v>0</v>
      </c>
    </row>
    <row r="305" spans="1:5">
      <c r="A305" t="str">
        <f t="shared" si="16"/>
        <v>11</v>
      </c>
      <c r="B305" t="str">
        <f t="shared" si="17"/>
        <v>PE</v>
      </c>
      <c r="C305" t="str">
        <f t="shared" si="19"/>
        <v>G-8PE</v>
      </c>
      <c r="D305" t="s">
        <v>275</v>
      </c>
      <c r="E305">
        <f t="shared" ca="1" si="18"/>
        <v>0</v>
      </c>
    </row>
    <row r="306" spans="1:5">
      <c r="A306" t="str">
        <f t="shared" si="16"/>
        <v>12</v>
      </c>
      <c r="B306" t="str">
        <f t="shared" si="17"/>
        <v>PE</v>
      </c>
      <c r="C306" t="str">
        <f t="shared" si="19"/>
        <v>G-8PE</v>
      </c>
      <c r="D306" t="s">
        <v>276</v>
      </c>
      <c r="E306">
        <f t="shared" ca="1" si="18"/>
        <v>0</v>
      </c>
    </row>
    <row r="307" spans="1:5">
      <c r="A307" t="str">
        <f t="shared" si="16"/>
        <v>13</v>
      </c>
      <c r="B307" t="str">
        <f t="shared" si="17"/>
        <v>PE</v>
      </c>
      <c r="C307" t="str">
        <f t="shared" si="19"/>
        <v>G-8PE</v>
      </c>
      <c r="D307" t="s">
        <v>559</v>
      </c>
      <c r="E307">
        <f t="shared" ca="1" si="18"/>
        <v>0</v>
      </c>
    </row>
    <row r="308" spans="1:5">
      <c r="A308" t="str">
        <f t="shared" si="16"/>
        <v>14</v>
      </c>
      <c r="B308" t="str">
        <f t="shared" si="17"/>
        <v>PE</v>
      </c>
      <c r="C308" t="str">
        <f t="shared" si="19"/>
        <v>G-8PE</v>
      </c>
      <c r="D308" t="s">
        <v>277</v>
      </c>
      <c r="E308">
        <f t="shared" ca="1" si="18"/>
        <v>0</v>
      </c>
    </row>
    <row r="309" spans="1:5">
      <c r="A309" t="str">
        <f t="shared" si="16"/>
        <v>15</v>
      </c>
      <c r="B309" t="str">
        <f t="shared" si="17"/>
        <v>PE</v>
      </c>
      <c r="C309" t="str">
        <f t="shared" si="19"/>
        <v>G-8PE</v>
      </c>
      <c r="D309" t="s">
        <v>517</v>
      </c>
      <c r="E309">
        <f t="shared" ca="1" si="18"/>
        <v>0</v>
      </c>
    </row>
    <row r="310" spans="1:5">
      <c r="A310" t="str">
        <f t="shared" si="16"/>
        <v>01</v>
      </c>
      <c r="B310" t="str">
        <f t="shared" si="17"/>
        <v>PE</v>
      </c>
      <c r="C310" t="str">
        <f t="shared" si="19"/>
        <v>G-9PE</v>
      </c>
      <c r="D310" t="s">
        <v>328</v>
      </c>
      <c r="E310">
        <f t="shared" ca="1" si="18"/>
        <v>0</v>
      </c>
    </row>
    <row r="311" spans="1:5">
      <c r="A311" t="str">
        <f t="shared" si="16"/>
        <v>02</v>
      </c>
      <c r="B311" t="str">
        <f t="shared" si="17"/>
        <v>PE</v>
      </c>
      <c r="C311" t="str">
        <f t="shared" si="19"/>
        <v>G-9PE</v>
      </c>
      <c r="D311" t="s">
        <v>329</v>
      </c>
      <c r="E311">
        <f t="shared" ca="1" si="18"/>
        <v>0</v>
      </c>
    </row>
    <row r="312" spans="1:5">
      <c r="A312" t="str">
        <f t="shared" si="16"/>
        <v>03</v>
      </c>
      <c r="B312" t="str">
        <f t="shared" si="17"/>
        <v>PE</v>
      </c>
      <c r="C312" t="str">
        <f t="shared" si="19"/>
        <v>G-9PE</v>
      </c>
      <c r="D312" t="s">
        <v>330</v>
      </c>
      <c r="E312">
        <f t="shared" ca="1" si="18"/>
        <v>0</v>
      </c>
    </row>
    <row r="313" spans="1:5">
      <c r="A313" t="str">
        <f t="shared" si="16"/>
        <v>04</v>
      </c>
      <c r="B313" t="str">
        <f t="shared" si="17"/>
        <v>PE</v>
      </c>
      <c r="C313" t="str">
        <f t="shared" si="19"/>
        <v>G-9PE</v>
      </c>
      <c r="D313" t="s">
        <v>331</v>
      </c>
      <c r="E313">
        <f t="shared" ca="1" si="18"/>
        <v>0</v>
      </c>
    </row>
    <row r="314" spans="1:5">
      <c r="A314" t="str">
        <f t="shared" si="16"/>
        <v>05</v>
      </c>
      <c r="B314" t="str">
        <f t="shared" si="17"/>
        <v>PE</v>
      </c>
      <c r="C314" t="str">
        <f t="shared" si="19"/>
        <v>G-9PE</v>
      </c>
      <c r="D314" t="s">
        <v>332</v>
      </c>
      <c r="E314">
        <f t="shared" ca="1" si="18"/>
        <v>0</v>
      </c>
    </row>
    <row r="315" spans="1:5">
      <c r="A315" t="str">
        <f t="shared" si="16"/>
        <v>06</v>
      </c>
      <c r="B315" t="str">
        <f t="shared" si="17"/>
        <v>PE</v>
      </c>
      <c r="C315" t="str">
        <f t="shared" si="19"/>
        <v>G-9PE</v>
      </c>
      <c r="D315" t="s">
        <v>333</v>
      </c>
      <c r="E315">
        <f t="shared" ca="1" si="18"/>
        <v>0</v>
      </c>
    </row>
    <row r="316" spans="1:5">
      <c r="A316" t="str">
        <f t="shared" si="16"/>
        <v>07</v>
      </c>
      <c r="B316" t="str">
        <f t="shared" si="17"/>
        <v>PE</v>
      </c>
      <c r="C316" t="str">
        <f t="shared" si="19"/>
        <v>G-9PE</v>
      </c>
      <c r="D316" t="s">
        <v>476</v>
      </c>
      <c r="E316">
        <f t="shared" ca="1" si="18"/>
        <v>0</v>
      </c>
    </row>
    <row r="317" spans="1:5">
      <c r="A317" t="str">
        <f t="shared" si="16"/>
        <v>08</v>
      </c>
      <c r="B317" t="str">
        <f t="shared" si="17"/>
        <v>PE</v>
      </c>
      <c r="C317" t="str">
        <f t="shared" si="19"/>
        <v>G-9PE</v>
      </c>
      <c r="D317" t="s">
        <v>497</v>
      </c>
      <c r="E317">
        <f t="shared" ca="1" si="18"/>
        <v>0</v>
      </c>
    </row>
    <row r="318" spans="1:5">
      <c r="A318" t="str">
        <f t="shared" si="16"/>
        <v>09</v>
      </c>
      <c r="B318" t="str">
        <f t="shared" si="17"/>
        <v>PE</v>
      </c>
      <c r="C318" t="str">
        <f t="shared" si="19"/>
        <v>G-9PE</v>
      </c>
      <c r="D318" t="s">
        <v>334</v>
      </c>
      <c r="E318">
        <f t="shared" ca="1" si="18"/>
        <v>0</v>
      </c>
    </row>
    <row r="319" spans="1:5">
      <c r="A319" t="str">
        <f t="shared" si="16"/>
        <v>10</v>
      </c>
      <c r="B319" t="str">
        <f t="shared" si="17"/>
        <v>PE</v>
      </c>
      <c r="C319" t="str">
        <f t="shared" si="19"/>
        <v>G-9PE</v>
      </c>
      <c r="D319" t="s">
        <v>539</v>
      </c>
      <c r="E319">
        <f t="shared" ca="1" si="18"/>
        <v>0</v>
      </c>
    </row>
    <row r="320" spans="1:5">
      <c r="A320" t="str">
        <f t="shared" si="16"/>
        <v>11</v>
      </c>
      <c r="B320" t="str">
        <f t="shared" si="17"/>
        <v>PE</v>
      </c>
      <c r="C320" t="str">
        <f t="shared" si="19"/>
        <v>G-9PE</v>
      </c>
      <c r="D320" t="s">
        <v>335</v>
      </c>
      <c r="E320">
        <f t="shared" ca="1" si="18"/>
        <v>0</v>
      </c>
    </row>
    <row r="321" spans="1:5">
      <c r="A321" t="str">
        <f t="shared" si="16"/>
        <v>12</v>
      </c>
      <c r="B321" t="str">
        <f t="shared" si="17"/>
        <v>PE</v>
      </c>
      <c r="C321" t="str">
        <f t="shared" si="19"/>
        <v>G-9PE</v>
      </c>
      <c r="D321" t="s">
        <v>336</v>
      </c>
      <c r="E321">
        <f t="shared" ca="1" si="18"/>
        <v>0</v>
      </c>
    </row>
    <row r="322" spans="1:5">
      <c r="A322" t="str">
        <f t="shared" si="16"/>
        <v>13</v>
      </c>
      <c r="B322" t="str">
        <f t="shared" si="17"/>
        <v>PE</v>
      </c>
      <c r="C322" t="str">
        <f t="shared" si="19"/>
        <v>G-9PE</v>
      </c>
      <c r="D322" t="s">
        <v>560</v>
      </c>
      <c r="E322">
        <f t="shared" ca="1" si="18"/>
        <v>0</v>
      </c>
    </row>
    <row r="323" spans="1:5">
      <c r="A323" t="str">
        <f t="shared" si="16"/>
        <v>14</v>
      </c>
      <c r="B323" t="str">
        <f t="shared" si="17"/>
        <v>PE</v>
      </c>
      <c r="C323" t="str">
        <f t="shared" si="19"/>
        <v>G-9PE</v>
      </c>
      <c r="D323" t="s">
        <v>337</v>
      </c>
      <c r="E323">
        <f t="shared" ca="1" si="18"/>
        <v>0</v>
      </c>
    </row>
    <row r="324" spans="1:5">
      <c r="A324" t="str">
        <f t="shared" si="16"/>
        <v>15</v>
      </c>
      <c r="B324" t="str">
        <f t="shared" si="17"/>
        <v>PE</v>
      </c>
      <c r="C324" t="str">
        <f t="shared" si="19"/>
        <v>G-9PE</v>
      </c>
      <c r="D324" t="s">
        <v>518</v>
      </c>
      <c r="E324">
        <f t="shared" ca="1" si="18"/>
        <v>0</v>
      </c>
    </row>
    <row r="325" spans="1:5">
      <c r="A325" t="str">
        <f t="shared" si="16"/>
        <v>07</v>
      </c>
      <c r="B325" t="str">
        <f t="shared" si="17"/>
        <v>PE</v>
      </c>
      <c r="C325" t="str">
        <f t="shared" si="19"/>
        <v>G-10PE</v>
      </c>
      <c r="D325" t="s">
        <v>477</v>
      </c>
      <c r="E325">
        <f t="shared" ca="1" si="18"/>
        <v>0</v>
      </c>
    </row>
    <row r="326" spans="1:5">
      <c r="A326" t="str">
        <f t="shared" si="16"/>
        <v>08</v>
      </c>
      <c r="B326" t="str">
        <f t="shared" si="17"/>
        <v>PE</v>
      </c>
      <c r="C326" t="str">
        <f t="shared" si="19"/>
        <v>G-10PE</v>
      </c>
      <c r="D326" t="s">
        <v>498</v>
      </c>
      <c r="E326">
        <f t="shared" ca="1" si="18"/>
        <v>0</v>
      </c>
    </row>
    <row r="327" spans="1:5">
      <c r="A327" t="str">
        <f t="shared" si="16"/>
        <v>10</v>
      </c>
      <c r="B327" t="str">
        <f t="shared" si="17"/>
        <v>PE</v>
      </c>
      <c r="C327" t="str">
        <f t="shared" si="19"/>
        <v>G-10PE</v>
      </c>
      <c r="D327" t="s">
        <v>540</v>
      </c>
      <c r="E327">
        <f t="shared" ca="1" si="18"/>
        <v>0</v>
      </c>
    </row>
    <row r="328" spans="1:5">
      <c r="A328" t="str">
        <f t="shared" si="16"/>
        <v>13</v>
      </c>
      <c r="B328" t="str">
        <f t="shared" si="17"/>
        <v>PE</v>
      </c>
      <c r="C328" t="str">
        <f t="shared" si="19"/>
        <v>G-10PE</v>
      </c>
      <c r="D328" t="s">
        <v>561</v>
      </c>
      <c r="E328">
        <f t="shared" ca="1" si="18"/>
        <v>0</v>
      </c>
    </row>
    <row r="329" spans="1:5">
      <c r="A329" t="str">
        <f t="shared" si="16"/>
        <v>15</v>
      </c>
      <c r="B329" t="str">
        <f t="shared" si="17"/>
        <v>PE</v>
      </c>
      <c r="C329" t="str">
        <f t="shared" si="19"/>
        <v>G-10PE</v>
      </c>
      <c r="D329" t="s">
        <v>519</v>
      </c>
      <c r="E329">
        <f t="shared" ca="1" si="18"/>
        <v>0</v>
      </c>
    </row>
    <row r="330" spans="1:5">
      <c r="A330" t="str">
        <f t="shared" ref="A330:A393" si="20">MID(D330,LEN(C330)+2,LEN(D330)-LEN(C330))</f>
        <v>07</v>
      </c>
      <c r="B330" t="str">
        <f t="shared" ref="B330:B393" si="21">IF(ISNUMBER(FIND("PU",D330,1)),"PU",IF(ISNUMBER(FIND("PE-",D330,1)),"PE",0))</f>
        <v>PE</v>
      </c>
      <c r="C330" t="str">
        <f t="shared" si="19"/>
        <v>G-11PE</v>
      </c>
      <c r="D330" t="s">
        <v>478</v>
      </c>
      <c r="E330">
        <f t="shared" ref="E330:E393" ca="1" si="22">IFERROR(IF(B330=0,VLOOKUP(C330,INDIRECT($G$5&amp;$H$5),MATCH($A330,INDIRECT($G$5&amp;$I$5),0),0),IF(B330="PE",VLOOKUP(C330,INDIRECT($G$7&amp;$H$7),MATCH($A330,INDIRECT($G$7&amp;$I$7),0),FALSE),VLOOKUP(C330,INDIRECT($G$6&amp;$H$6),MATCH($A330,INDIRECT($G$6&amp;$I$6),0),FALSE))),0)</f>
        <v>0</v>
      </c>
    </row>
    <row r="331" spans="1:5">
      <c r="A331" t="str">
        <f t="shared" si="20"/>
        <v>08</v>
      </c>
      <c r="B331" t="str">
        <f t="shared" si="21"/>
        <v>PE</v>
      </c>
      <c r="C331" t="str">
        <f t="shared" ref="C331:C359" si="23">LEFT(D331,LEN(D331)-3)</f>
        <v>G-11PE</v>
      </c>
      <c r="D331" t="s">
        <v>499</v>
      </c>
      <c r="E331">
        <f t="shared" ca="1" si="22"/>
        <v>0</v>
      </c>
    </row>
    <row r="332" spans="1:5">
      <c r="A332" t="str">
        <f t="shared" si="20"/>
        <v>10</v>
      </c>
      <c r="B332" t="str">
        <f t="shared" si="21"/>
        <v>PE</v>
      </c>
      <c r="C332" t="str">
        <f t="shared" si="23"/>
        <v>G-11PE</v>
      </c>
      <c r="D332" t="s">
        <v>541</v>
      </c>
      <c r="E332">
        <f t="shared" ca="1" si="22"/>
        <v>0</v>
      </c>
    </row>
    <row r="333" spans="1:5">
      <c r="A333" t="str">
        <f t="shared" si="20"/>
        <v>13</v>
      </c>
      <c r="B333" t="str">
        <f t="shared" si="21"/>
        <v>PE</v>
      </c>
      <c r="C333" t="str">
        <f t="shared" si="23"/>
        <v>G-11PE</v>
      </c>
      <c r="D333" t="s">
        <v>562</v>
      </c>
      <c r="E333">
        <f t="shared" ca="1" si="22"/>
        <v>0</v>
      </c>
    </row>
    <row r="334" spans="1:5">
      <c r="A334" t="str">
        <f t="shared" si="20"/>
        <v>15</v>
      </c>
      <c r="B334" t="str">
        <f t="shared" si="21"/>
        <v>PE</v>
      </c>
      <c r="C334" t="str">
        <f t="shared" si="23"/>
        <v>G-11PE</v>
      </c>
      <c r="D334" t="s">
        <v>520</v>
      </c>
      <c r="E334">
        <f t="shared" ca="1" si="22"/>
        <v>0</v>
      </c>
    </row>
    <row r="335" spans="1:5">
      <c r="A335" t="str">
        <f t="shared" si="20"/>
        <v>07</v>
      </c>
      <c r="B335" t="str">
        <f t="shared" si="21"/>
        <v>PE</v>
      </c>
      <c r="C335" t="str">
        <f t="shared" si="23"/>
        <v>G-12PE</v>
      </c>
      <c r="D335" t="s">
        <v>479</v>
      </c>
      <c r="E335">
        <f t="shared" ca="1" si="22"/>
        <v>0</v>
      </c>
    </row>
    <row r="336" spans="1:5">
      <c r="A336" t="str">
        <f t="shared" si="20"/>
        <v>08</v>
      </c>
      <c r="B336" t="str">
        <f t="shared" si="21"/>
        <v>PE</v>
      </c>
      <c r="C336" t="str">
        <f t="shared" si="23"/>
        <v>G-12PE</v>
      </c>
      <c r="D336" t="s">
        <v>500</v>
      </c>
      <c r="E336">
        <f t="shared" ca="1" si="22"/>
        <v>0</v>
      </c>
    </row>
    <row r="337" spans="1:5">
      <c r="A337" t="str">
        <f t="shared" si="20"/>
        <v>10</v>
      </c>
      <c r="B337" t="str">
        <f t="shared" si="21"/>
        <v>PE</v>
      </c>
      <c r="C337" t="str">
        <f t="shared" si="23"/>
        <v>G-12PE</v>
      </c>
      <c r="D337" t="s">
        <v>542</v>
      </c>
      <c r="E337">
        <f t="shared" ca="1" si="22"/>
        <v>0</v>
      </c>
    </row>
    <row r="338" spans="1:5">
      <c r="A338" t="str">
        <f t="shared" si="20"/>
        <v>13</v>
      </c>
      <c r="B338" t="str">
        <f t="shared" si="21"/>
        <v>PE</v>
      </c>
      <c r="C338" t="str">
        <f t="shared" si="23"/>
        <v>G-12PE</v>
      </c>
      <c r="D338" t="s">
        <v>563</v>
      </c>
      <c r="E338">
        <f t="shared" ca="1" si="22"/>
        <v>0</v>
      </c>
    </row>
    <row r="339" spans="1:5">
      <c r="A339" t="str">
        <f t="shared" si="20"/>
        <v>15</v>
      </c>
      <c r="B339" t="str">
        <f t="shared" si="21"/>
        <v>PE</v>
      </c>
      <c r="C339" t="str">
        <f t="shared" si="23"/>
        <v>G-12PE</v>
      </c>
      <c r="D339" t="s">
        <v>521</v>
      </c>
      <c r="E339">
        <f t="shared" ca="1" si="22"/>
        <v>0</v>
      </c>
    </row>
    <row r="340" spans="1:5">
      <c r="A340" t="str">
        <f t="shared" si="20"/>
        <v>07</v>
      </c>
      <c r="B340" t="str">
        <f t="shared" si="21"/>
        <v>PE</v>
      </c>
      <c r="C340" t="str">
        <f t="shared" si="23"/>
        <v>G-13PE</v>
      </c>
      <c r="D340" t="s">
        <v>480</v>
      </c>
      <c r="E340">
        <f t="shared" ca="1" si="22"/>
        <v>0</v>
      </c>
    </row>
    <row r="341" spans="1:5">
      <c r="A341" t="str">
        <f t="shared" si="20"/>
        <v>08</v>
      </c>
      <c r="B341" t="str">
        <f t="shared" si="21"/>
        <v>PE</v>
      </c>
      <c r="C341" t="str">
        <f t="shared" si="23"/>
        <v>G-13PE</v>
      </c>
      <c r="D341" t="s">
        <v>501</v>
      </c>
      <c r="E341">
        <f t="shared" ca="1" si="22"/>
        <v>0</v>
      </c>
    </row>
    <row r="342" spans="1:5">
      <c r="A342" t="str">
        <f t="shared" si="20"/>
        <v>10</v>
      </c>
      <c r="B342" t="str">
        <f t="shared" si="21"/>
        <v>PE</v>
      </c>
      <c r="C342" t="str">
        <f t="shared" si="23"/>
        <v>G-13PE</v>
      </c>
      <c r="D342" t="s">
        <v>543</v>
      </c>
      <c r="E342">
        <f t="shared" ca="1" si="22"/>
        <v>0</v>
      </c>
    </row>
    <row r="343" spans="1:5">
      <c r="A343" t="str">
        <f t="shared" si="20"/>
        <v>13</v>
      </c>
      <c r="B343" t="str">
        <f t="shared" si="21"/>
        <v>PE</v>
      </c>
      <c r="C343" t="str">
        <f t="shared" si="23"/>
        <v>G-13PE</v>
      </c>
      <c r="D343" t="s">
        <v>564</v>
      </c>
      <c r="E343">
        <f t="shared" ca="1" si="22"/>
        <v>0</v>
      </c>
    </row>
    <row r="344" spans="1:5">
      <c r="A344" t="str">
        <f t="shared" si="20"/>
        <v>15</v>
      </c>
      <c r="B344" t="str">
        <f t="shared" si="21"/>
        <v>PE</v>
      </c>
      <c r="C344" t="str">
        <f t="shared" si="23"/>
        <v>G-13PE</v>
      </c>
      <c r="D344" t="s">
        <v>522</v>
      </c>
      <c r="E344">
        <f t="shared" ca="1" si="22"/>
        <v>0</v>
      </c>
    </row>
    <row r="345" spans="1:5">
      <c r="A345" t="str">
        <f t="shared" si="20"/>
        <v>01</v>
      </c>
      <c r="B345" t="str">
        <f t="shared" si="21"/>
        <v>PE</v>
      </c>
      <c r="C345" t="str">
        <f t="shared" si="23"/>
        <v>DCJ-PE</v>
      </c>
      <c r="D345" t="s">
        <v>583</v>
      </c>
      <c r="E345">
        <f t="shared" ca="1" si="22"/>
        <v>0</v>
      </c>
    </row>
    <row r="346" spans="1:5">
      <c r="A346" t="str">
        <f>MID(C360,LEN(C346)+2,LEN(C360)-LEN(C346))</f>
        <v/>
      </c>
      <c r="B346" t="str">
        <f t="shared" si="21"/>
        <v>PE</v>
      </c>
      <c r="C346" t="str">
        <f t="shared" si="23"/>
        <v>DCJ-PE</v>
      </c>
      <c r="D346" t="s">
        <v>584</v>
      </c>
      <c r="E346">
        <f t="shared" ca="1" si="22"/>
        <v>0</v>
      </c>
    </row>
    <row r="347" spans="1:5">
      <c r="A347" t="str">
        <f t="shared" si="20"/>
        <v>03</v>
      </c>
      <c r="B347" t="str">
        <f t="shared" si="21"/>
        <v>PE</v>
      </c>
      <c r="C347" t="str">
        <f t="shared" si="23"/>
        <v>DCJ-PE</v>
      </c>
      <c r="D347" t="s">
        <v>585</v>
      </c>
      <c r="E347">
        <f t="shared" ca="1" si="22"/>
        <v>0</v>
      </c>
    </row>
    <row r="348" spans="1:5">
      <c r="A348" t="str">
        <f t="shared" si="20"/>
        <v>04</v>
      </c>
      <c r="B348" t="str">
        <f t="shared" si="21"/>
        <v>PE</v>
      </c>
      <c r="C348" t="str">
        <f t="shared" si="23"/>
        <v>DCJ-PE</v>
      </c>
      <c r="D348" t="s">
        <v>586</v>
      </c>
      <c r="E348">
        <f t="shared" ca="1" si="22"/>
        <v>0</v>
      </c>
    </row>
    <row r="349" spans="1:5">
      <c r="A349" t="str">
        <f t="shared" si="20"/>
        <v>05</v>
      </c>
      <c r="B349" t="str">
        <f t="shared" si="21"/>
        <v>PE</v>
      </c>
      <c r="C349" t="str">
        <f t="shared" si="23"/>
        <v>DCJ-PE</v>
      </c>
      <c r="D349" t="s">
        <v>587</v>
      </c>
      <c r="E349">
        <f t="shared" ca="1" si="22"/>
        <v>0</v>
      </c>
    </row>
    <row r="350" spans="1:5">
      <c r="A350" t="str">
        <f t="shared" si="20"/>
        <v>06</v>
      </c>
      <c r="B350" t="str">
        <f t="shared" si="21"/>
        <v>PE</v>
      </c>
      <c r="C350" t="str">
        <f t="shared" si="23"/>
        <v>DCJ-PE</v>
      </c>
      <c r="D350" t="s">
        <v>588</v>
      </c>
      <c r="E350">
        <f t="shared" ca="1" si="22"/>
        <v>0</v>
      </c>
    </row>
    <row r="351" spans="1:5">
      <c r="A351" t="str">
        <f t="shared" si="20"/>
        <v>07</v>
      </c>
      <c r="B351" t="str">
        <f t="shared" si="21"/>
        <v>PE</v>
      </c>
      <c r="C351" t="str">
        <f t="shared" si="23"/>
        <v>DCJ-PE</v>
      </c>
      <c r="D351" t="s">
        <v>589</v>
      </c>
      <c r="E351">
        <f t="shared" ca="1" si="22"/>
        <v>0</v>
      </c>
    </row>
    <row r="352" spans="1:5">
      <c r="A352" t="str">
        <f t="shared" si="20"/>
        <v>08</v>
      </c>
      <c r="B352" t="str">
        <f t="shared" si="21"/>
        <v>PE</v>
      </c>
      <c r="C352" t="str">
        <f t="shared" si="23"/>
        <v>DCJ-PE</v>
      </c>
      <c r="D352" t="s">
        <v>590</v>
      </c>
      <c r="E352">
        <f t="shared" ca="1" si="22"/>
        <v>0</v>
      </c>
    </row>
    <row r="353" spans="1:5">
      <c r="A353" t="str">
        <f t="shared" si="20"/>
        <v>09</v>
      </c>
      <c r="B353" t="str">
        <f t="shared" si="21"/>
        <v>PE</v>
      </c>
      <c r="C353" t="str">
        <f t="shared" si="23"/>
        <v>DCJ-PE</v>
      </c>
      <c r="D353" t="s">
        <v>591</v>
      </c>
      <c r="E353">
        <f t="shared" ca="1" si="22"/>
        <v>0</v>
      </c>
    </row>
    <row r="354" spans="1:5">
      <c r="A354" t="str">
        <f t="shared" si="20"/>
        <v>10</v>
      </c>
      <c r="B354" t="str">
        <f t="shared" si="21"/>
        <v>PE</v>
      </c>
      <c r="C354" t="str">
        <f t="shared" si="23"/>
        <v>DCJ-PE</v>
      </c>
      <c r="D354" t="s">
        <v>592</v>
      </c>
      <c r="E354">
        <f t="shared" ca="1" si="22"/>
        <v>0</v>
      </c>
    </row>
    <row r="355" spans="1:5">
      <c r="A355" t="str">
        <f t="shared" si="20"/>
        <v>11</v>
      </c>
      <c r="B355" t="str">
        <f t="shared" si="21"/>
        <v>PE</v>
      </c>
      <c r="C355" t="str">
        <f t="shared" si="23"/>
        <v>DCJ-PE</v>
      </c>
      <c r="D355" t="s">
        <v>593</v>
      </c>
      <c r="E355">
        <f t="shared" ca="1" si="22"/>
        <v>0</v>
      </c>
    </row>
    <row r="356" spans="1:5">
      <c r="A356" t="str">
        <f t="shared" si="20"/>
        <v>12</v>
      </c>
      <c r="B356" t="str">
        <f t="shared" si="21"/>
        <v>PE</v>
      </c>
      <c r="C356" t="str">
        <f t="shared" si="23"/>
        <v>DCJ-PE</v>
      </c>
      <c r="D356" t="s">
        <v>594</v>
      </c>
      <c r="E356">
        <f t="shared" ca="1" si="22"/>
        <v>0</v>
      </c>
    </row>
    <row r="357" spans="1:5">
      <c r="A357" t="str">
        <f t="shared" si="20"/>
        <v>13</v>
      </c>
      <c r="B357" t="str">
        <f t="shared" si="21"/>
        <v>PE</v>
      </c>
      <c r="C357" t="str">
        <f t="shared" si="23"/>
        <v>DCJ-PE</v>
      </c>
      <c r="D357" t="s">
        <v>595</v>
      </c>
      <c r="E357">
        <f t="shared" ca="1" si="22"/>
        <v>0</v>
      </c>
    </row>
    <row r="358" spans="1:5">
      <c r="A358" t="str">
        <f t="shared" si="20"/>
        <v>14</v>
      </c>
      <c r="B358" t="str">
        <f t="shared" si="21"/>
        <v>PE</v>
      </c>
      <c r="C358" t="str">
        <f t="shared" si="23"/>
        <v>DCJ-PE</v>
      </c>
      <c r="D358" t="s">
        <v>596</v>
      </c>
      <c r="E358">
        <f t="shared" ca="1" si="22"/>
        <v>0</v>
      </c>
    </row>
    <row r="359" spans="1:5">
      <c r="A359" t="str">
        <f t="shared" si="20"/>
        <v>15</v>
      </c>
      <c r="B359" t="str">
        <f t="shared" si="21"/>
        <v>PE</v>
      </c>
      <c r="C359" t="str">
        <f t="shared" si="23"/>
        <v>DCJ-PE</v>
      </c>
      <c r="D359" t="s">
        <v>597</v>
      </c>
      <c r="E359">
        <f t="shared" ca="1" si="22"/>
        <v>0</v>
      </c>
    </row>
    <row r="360" spans="1:5">
      <c r="A360" t="str">
        <f t="shared" si="20"/>
        <v>01</v>
      </c>
      <c r="B360" t="str">
        <f t="shared" si="21"/>
        <v>PE</v>
      </c>
      <c r="C360" t="s">
        <v>582</v>
      </c>
      <c r="D360" t="s">
        <v>598</v>
      </c>
      <c r="E360">
        <f t="shared" ca="1" si="22"/>
        <v>0</v>
      </c>
    </row>
    <row r="361" spans="1:5">
      <c r="A361" t="str">
        <f t="shared" si="20"/>
        <v>02</v>
      </c>
      <c r="B361" t="str">
        <f t="shared" si="21"/>
        <v>PE</v>
      </c>
      <c r="C361" t="s">
        <v>582</v>
      </c>
      <c r="D361" t="s">
        <v>599</v>
      </c>
      <c r="E361">
        <f t="shared" ca="1" si="22"/>
        <v>0</v>
      </c>
    </row>
    <row r="362" spans="1:5">
      <c r="A362" t="str">
        <f t="shared" si="20"/>
        <v>03</v>
      </c>
      <c r="B362" t="str">
        <f t="shared" si="21"/>
        <v>PE</v>
      </c>
      <c r="C362" t="s">
        <v>582</v>
      </c>
      <c r="D362" t="s">
        <v>600</v>
      </c>
      <c r="E362">
        <f t="shared" ca="1" si="22"/>
        <v>0</v>
      </c>
    </row>
    <row r="363" spans="1:5">
      <c r="A363" t="str">
        <f t="shared" si="20"/>
        <v>04</v>
      </c>
      <c r="B363" t="str">
        <f t="shared" si="21"/>
        <v>PE</v>
      </c>
      <c r="C363" t="s">
        <v>582</v>
      </c>
      <c r="D363" t="s">
        <v>601</v>
      </c>
      <c r="E363">
        <f t="shared" ca="1" si="22"/>
        <v>0</v>
      </c>
    </row>
    <row r="364" spans="1:5">
      <c r="A364" t="str">
        <f t="shared" si="20"/>
        <v>05</v>
      </c>
      <c r="B364" t="str">
        <f t="shared" si="21"/>
        <v>PE</v>
      </c>
      <c r="C364" t="s">
        <v>582</v>
      </c>
      <c r="D364" t="s">
        <v>602</v>
      </c>
      <c r="E364">
        <f t="shared" ca="1" si="22"/>
        <v>0</v>
      </c>
    </row>
    <row r="365" spans="1:5">
      <c r="A365" t="str">
        <f t="shared" si="20"/>
        <v>06</v>
      </c>
      <c r="B365" t="str">
        <f t="shared" si="21"/>
        <v>PE</v>
      </c>
      <c r="C365" t="s">
        <v>582</v>
      </c>
      <c r="D365" t="s">
        <v>603</v>
      </c>
      <c r="E365">
        <f t="shared" ca="1" si="22"/>
        <v>0</v>
      </c>
    </row>
    <row r="366" spans="1:5">
      <c r="A366" t="str">
        <f t="shared" si="20"/>
        <v>07</v>
      </c>
      <c r="B366" t="str">
        <f t="shared" si="21"/>
        <v>PE</v>
      </c>
      <c r="C366" t="s">
        <v>582</v>
      </c>
      <c r="D366" t="s">
        <v>604</v>
      </c>
      <c r="E366">
        <f t="shared" ca="1" si="22"/>
        <v>0</v>
      </c>
    </row>
    <row r="367" spans="1:5">
      <c r="A367" t="str">
        <f t="shared" si="20"/>
        <v>08</v>
      </c>
      <c r="B367" t="str">
        <f t="shared" si="21"/>
        <v>PE</v>
      </c>
      <c r="C367" t="s">
        <v>582</v>
      </c>
      <c r="D367" t="s">
        <v>605</v>
      </c>
      <c r="E367">
        <f t="shared" ca="1" si="22"/>
        <v>0</v>
      </c>
    </row>
    <row r="368" spans="1:5">
      <c r="A368" t="str">
        <f t="shared" si="20"/>
        <v>09</v>
      </c>
      <c r="B368" t="str">
        <f t="shared" si="21"/>
        <v>PE</v>
      </c>
      <c r="C368" t="s">
        <v>582</v>
      </c>
      <c r="D368" t="s">
        <v>606</v>
      </c>
      <c r="E368">
        <f t="shared" ca="1" si="22"/>
        <v>0</v>
      </c>
    </row>
    <row r="369" spans="1:5">
      <c r="A369" t="str">
        <f t="shared" si="20"/>
        <v>10</v>
      </c>
      <c r="B369" t="str">
        <f t="shared" si="21"/>
        <v>PE</v>
      </c>
      <c r="C369" t="s">
        <v>582</v>
      </c>
      <c r="D369" t="s">
        <v>607</v>
      </c>
      <c r="E369">
        <f t="shared" ca="1" si="22"/>
        <v>0</v>
      </c>
    </row>
    <row r="370" spans="1:5">
      <c r="A370" t="str">
        <f t="shared" si="20"/>
        <v>11</v>
      </c>
      <c r="B370" t="str">
        <f t="shared" si="21"/>
        <v>PE</v>
      </c>
      <c r="C370" t="s">
        <v>582</v>
      </c>
      <c r="D370" t="s">
        <v>608</v>
      </c>
      <c r="E370">
        <f t="shared" ca="1" si="22"/>
        <v>0</v>
      </c>
    </row>
    <row r="371" spans="1:5">
      <c r="A371" t="str">
        <f t="shared" si="20"/>
        <v>12</v>
      </c>
      <c r="B371" t="str">
        <f t="shared" si="21"/>
        <v>PE</v>
      </c>
      <c r="C371" t="s">
        <v>582</v>
      </c>
      <c r="D371" t="s">
        <v>609</v>
      </c>
      <c r="E371">
        <f t="shared" ca="1" si="22"/>
        <v>0</v>
      </c>
    </row>
    <row r="372" spans="1:5">
      <c r="A372" t="str">
        <f t="shared" si="20"/>
        <v>13</v>
      </c>
      <c r="B372" t="str">
        <f t="shared" si="21"/>
        <v>PE</v>
      </c>
      <c r="C372" t="s">
        <v>582</v>
      </c>
      <c r="D372" t="s">
        <v>610</v>
      </c>
      <c r="E372">
        <f t="shared" ca="1" si="22"/>
        <v>0</v>
      </c>
    </row>
    <row r="373" spans="1:5">
      <c r="A373" t="str">
        <f t="shared" si="20"/>
        <v>14</v>
      </c>
      <c r="B373" t="str">
        <f t="shared" si="21"/>
        <v>PE</v>
      </c>
      <c r="C373" t="s">
        <v>582</v>
      </c>
      <c r="D373" t="s">
        <v>611</v>
      </c>
      <c r="E373">
        <f t="shared" ca="1" si="22"/>
        <v>0</v>
      </c>
    </row>
    <row r="374" spans="1:5">
      <c r="A374" t="str">
        <f t="shared" si="20"/>
        <v>15</v>
      </c>
      <c r="B374" t="str">
        <f t="shared" si="21"/>
        <v>PE</v>
      </c>
      <c r="C374" t="s">
        <v>582</v>
      </c>
      <c r="D374" t="s">
        <v>612</v>
      </c>
      <c r="E374">
        <f t="shared" ca="1" si="22"/>
        <v>0</v>
      </c>
    </row>
    <row r="375" spans="1:5">
      <c r="A375" t="str">
        <f t="shared" si="20"/>
        <v/>
      </c>
      <c r="B375">
        <f t="shared" si="21"/>
        <v>0</v>
      </c>
      <c r="E375">
        <f t="shared" ca="1" si="22"/>
        <v>0</v>
      </c>
    </row>
    <row r="376" spans="1:5">
      <c r="A376" t="str">
        <f t="shared" si="20"/>
        <v/>
      </c>
      <c r="B376">
        <f t="shared" si="21"/>
        <v>0</v>
      </c>
      <c r="E376">
        <f t="shared" ca="1" si="22"/>
        <v>0</v>
      </c>
    </row>
    <row r="377" spans="1:5">
      <c r="A377" t="str">
        <f t="shared" si="20"/>
        <v/>
      </c>
      <c r="B377">
        <f t="shared" si="21"/>
        <v>0</v>
      </c>
      <c r="E377">
        <f t="shared" ca="1" si="22"/>
        <v>0</v>
      </c>
    </row>
    <row r="378" spans="1:5">
      <c r="A378" t="str">
        <f t="shared" si="20"/>
        <v/>
      </c>
      <c r="B378">
        <f t="shared" si="21"/>
        <v>0</v>
      </c>
      <c r="E378">
        <f t="shared" ca="1" si="22"/>
        <v>0</v>
      </c>
    </row>
    <row r="379" spans="1:5">
      <c r="A379" t="str">
        <f t="shared" si="20"/>
        <v/>
      </c>
      <c r="B379">
        <f t="shared" si="21"/>
        <v>0</v>
      </c>
      <c r="E379">
        <f t="shared" ca="1" si="22"/>
        <v>0</v>
      </c>
    </row>
    <row r="380" spans="1:5">
      <c r="A380" t="str">
        <f t="shared" si="20"/>
        <v/>
      </c>
      <c r="B380">
        <f t="shared" si="21"/>
        <v>0</v>
      </c>
      <c r="E380">
        <f t="shared" ca="1" si="22"/>
        <v>0</v>
      </c>
    </row>
    <row r="381" spans="1:5">
      <c r="A381" t="str">
        <f t="shared" si="20"/>
        <v/>
      </c>
      <c r="B381">
        <f t="shared" si="21"/>
        <v>0</v>
      </c>
      <c r="E381">
        <f t="shared" ca="1" si="22"/>
        <v>0</v>
      </c>
    </row>
    <row r="382" spans="1:5">
      <c r="A382" t="str">
        <f t="shared" si="20"/>
        <v/>
      </c>
      <c r="B382">
        <f t="shared" si="21"/>
        <v>0</v>
      </c>
      <c r="E382">
        <f t="shared" ca="1" si="22"/>
        <v>0</v>
      </c>
    </row>
    <row r="383" spans="1:5">
      <c r="A383" t="str">
        <f t="shared" si="20"/>
        <v/>
      </c>
      <c r="B383">
        <f t="shared" si="21"/>
        <v>0</v>
      </c>
      <c r="E383">
        <f t="shared" ca="1" si="22"/>
        <v>0</v>
      </c>
    </row>
    <row r="384" spans="1:5">
      <c r="A384" t="str">
        <f t="shared" si="20"/>
        <v/>
      </c>
      <c r="B384">
        <f t="shared" si="21"/>
        <v>0</v>
      </c>
      <c r="E384">
        <f t="shared" ca="1" si="22"/>
        <v>0</v>
      </c>
    </row>
    <row r="385" spans="1:5">
      <c r="A385" t="str">
        <f t="shared" si="20"/>
        <v/>
      </c>
      <c r="B385">
        <f t="shared" si="21"/>
        <v>0</v>
      </c>
      <c r="E385">
        <f t="shared" ca="1" si="22"/>
        <v>0</v>
      </c>
    </row>
    <row r="386" spans="1:5">
      <c r="A386" t="str">
        <f t="shared" si="20"/>
        <v/>
      </c>
      <c r="B386">
        <f t="shared" si="21"/>
        <v>0</v>
      </c>
      <c r="E386">
        <f t="shared" ca="1" si="22"/>
        <v>0</v>
      </c>
    </row>
    <row r="387" spans="1:5">
      <c r="A387" t="str">
        <f t="shared" si="20"/>
        <v/>
      </c>
      <c r="B387">
        <f t="shared" si="21"/>
        <v>0</v>
      </c>
      <c r="E387">
        <f t="shared" ca="1" si="22"/>
        <v>0</v>
      </c>
    </row>
    <row r="388" spans="1:5">
      <c r="A388" t="str">
        <f t="shared" si="20"/>
        <v/>
      </c>
      <c r="B388">
        <f t="shared" si="21"/>
        <v>0</v>
      </c>
      <c r="E388">
        <f t="shared" ca="1" si="22"/>
        <v>0</v>
      </c>
    </row>
    <row r="389" spans="1:5">
      <c r="A389" t="str">
        <f t="shared" si="20"/>
        <v/>
      </c>
      <c r="B389">
        <f t="shared" si="21"/>
        <v>0</v>
      </c>
      <c r="E389">
        <f t="shared" ca="1" si="22"/>
        <v>0</v>
      </c>
    </row>
    <row r="390" spans="1:5">
      <c r="A390" t="str">
        <f t="shared" si="20"/>
        <v/>
      </c>
      <c r="B390">
        <f t="shared" si="21"/>
        <v>0</v>
      </c>
      <c r="E390">
        <f t="shared" ca="1" si="22"/>
        <v>0</v>
      </c>
    </row>
    <row r="391" spans="1:5">
      <c r="A391" t="str">
        <f t="shared" si="20"/>
        <v/>
      </c>
      <c r="B391">
        <f t="shared" si="21"/>
        <v>0</v>
      </c>
      <c r="E391">
        <f t="shared" ca="1" si="22"/>
        <v>0</v>
      </c>
    </row>
    <row r="392" spans="1:5">
      <c r="A392" t="str">
        <f t="shared" si="20"/>
        <v/>
      </c>
      <c r="B392">
        <f t="shared" si="21"/>
        <v>0</v>
      </c>
      <c r="E392">
        <f t="shared" ca="1" si="22"/>
        <v>0</v>
      </c>
    </row>
    <row r="393" spans="1:5">
      <c r="A393" t="str">
        <f t="shared" si="20"/>
        <v/>
      </c>
      <c r="B393">
        <f t="shared" si="21"/>
        <v>0</v>
      </c>
      <c r="E393">
        <f t="shared" ca="1" si="22"/>
        <v>0</v>
      </c>
    </row>
    <row r="394" spans="1:5">
      <c r="A394" t="str">
        <f t="shared" ref="A394:A409" si="24">MID(D394,LEN(C394)+2,LEN(D394)-LEN(C394))</f>
        <v/>
      </c>
      <c r="B394">
        <f t="shared" ref="B394:B409" si="25">IF(ISNUMBER(FIND("PU",D394,1)),"PU",IF(ISNUMBER(FIND("PE-",D394,1)),"PE",0))</f>
        <v>0</v>
      </c>
      <c r="E394">
        <f t="shared" ref="E394:E409" ca="1" si="26">IFERROR(IF(B394=0,VLOOKUP(C394,INDIRECT($G$5&amp;$H$5),MATCH($A394,INDIRECT($G$5&amp;$I$5),0),0),IF(B394="PE",VLOOKUP(C394,INDIRECT($G$7&amp;$H$7),MATCH($A394,INDIRECT($G$7&amp;$I$7),0),FALSE),VLOOKUP(C394,INDIRECT($G$6&amp;$H$6),MATCH($A394,INDIRECT($G$6&amp;$I$6),0),FALSE))),0)</f>
        <v>0</v>
      </c>
    </row>
    <row r="395" spans="1:5">
      <c r="A395" t="str">
        <f t="shared" si="24"/>
        <v/>
      </c>
      <c r="B395">
        <f t="shared" si="25"/>
        <v>0</v>
      </c>
      <c r="E395">
        <f t="shared" ca="1" si="26"/>
        <v>0</v>
      </c>
    </row>
    <row r="396" spans="1:5">
      <c r="A396" t="str">
        <f t="shared" si="24"/>
        <v/>
      </c>
      <c r="B396">
        <f t="shared" si="25"/>
        <v>0</v>
      </c>
      <c r="E396">
        <f t="shared" ca="1" si="26"/>
        <v>0</v>
      </c>
    </row>
    <row r="397" spans="1:5">
      <c r="A397" t="str">
        <f t="shared" si="24"/>
        <v/>
      </c>
      <c r="B397">
        <f t="shared" si="25"/>
        <v>0</v>
      </c>
      <c r="E397">
        <f t="shared" ca="1" si="26"/>
        <v>0</v>
      </c>
    </row>
    <row r="398" spans="1:5">
      <c r="A398" t="str">
        <f t="shared" si="24"/>
        <v/>
      </c>
      <c r="B398">
        <f t="shared" si="25"/>
        <v>0</v>
      </c>
      <c r="E398">
        <f t="shared" ca="1" si="26"/>
        <v>0</v>
      </c>
    </row>
    <row r="399" spans="1:5">
      <c r="A399" t="str">
        <f t="shared" si="24"/>
        <v/>
      </c>
      <c r="B399">
        <f t="shared" si="25"/>
        <v>0</v>
      </c>
      <c r="E399">
        <f t="shared" ca="1" si="26"/>
        <v>0</v>
      </c>
    </row>
    <row r="400" spans="1:5">
      <c r="A400" t="str">
        <f t="shared" si="24"/>
        <v/>
      </c>
      <c r="B400">
        <f t="shared" si="25"/>
        <v>0</v>
      </c>
      <c r="E400">
        <f t="shared" ca="1" si="26"/>
        <v>0</v>
      </c>
    </row>
    <row r="401" spans="1:5">
      <c r="A401" t="str">
        <f t="shared" si="24"/>
        <v/>
      </c>
      <c r="B401">
        <f t="shared" si="25"/>
        <v>0</v>
      </c>
      <c r="E401">
        <f t="shared" ca="1" si="26"/>
        <v>0</v>
      </c>
    </row>
    <row r="402" spans="1:5">
      <c r="A402" t="str">
        <f t="shared" si="24"/>
        <v/>
      </c>
      <c r="B402">
        <f t="shared" si="25"/>
        <v>0</v>
      </c>
      <c r="E402">
        <f t="shared" ca="1" si="26"/>
        <v>0</v>
      </c>
    </row>
    <row r="403" spans="1:5">
      <c r="A403" t="str">
        <f t="shared" si="24"/>
        <v/>
      </c>
      <c r="B403">
        <f t="shared" si="25"/>
        <v>0</v>
      </c>
      <c r="E403">
        <f t="shared" ca="1" si="26"/>
        <v>0</v>
      </c>
    </row>
    <row r="404" spans="1:5">
      <c r="A404" t="str">
        <f t="shared" si="24"/>
        <v/>
      </c>
      <c r="B404">
        <f t="shared" si="25"/>
        <v>0</v>
      </c>
      <c r="E404">
        <f t="shared" ca="1" si="26"/>
        <v>0</v>
      </c>
    </row>
    <row r="405" spans="1:5">
      <c r="A405" t="str">
        <f t="shared" si="24"/>
        <v/>
      </c>
      <c r="B405">
        <f t="shared" si="25"/>
        <v>0</v>
      </c>
      <c r="E405">
        <f t="shared" ca="1" si="26"/>
        <v>0</v>
      </c>
    </row>
    <row r="406" spans="1:5">
      <c r="A406" t="str">
        <f t="shared" si="24"/>
        <v/>
      </c>
      <c r="B406">
        <f t="shared" si="25"/>
        <v>0</v>
      </c>
      <c r="E406">
        <f t="shared" ca="1" si="26"/>
        <v>0</v>
      </c>
    </row>
    <row r="407" spans="1:5">
      <c r="A407" t="str">
        <f t="shared" si="24"/>
        <v/>
      </c>
      <c r="B407">
        <f t="shared" si="25"/>
        <v>0</v>
      </c>
      <c r="E407">
        <f t="shared" ca="1" si="26"/>
        <v>0</v>
      </c>
    </row>
    <row r="408" spans="1:5">
      <c r="A408" t="str">
        <f t="shared" si="24"/>
        <v/>
      </c>
      <c r="B408">
        <f t="shared" si="25"/>
        <v>0</v>
      </c>
      <c r="E408">
        <f t="shared" ca="1" si="26"/>
        <v>0</v>
      </c>
    </row>
    <row r="409" spans="1:5">
      <c r="A409" t="str">
        <f t="shared" si="24"/>
        <v/>
      </c>
      <c r="B409">
        <f t="shared" si="25"/>
        <v>0</v>
      </c>
      <c r="E409">
        <f t="shared" ca="1" si="26"/>
        <v>0</v>
      </c>
    </row>
  </sheetData>
  <autoFilter ref="A9:K409" xr:uid="{00000000-0009-0000-0000-000002000000}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 of order</vt:lpstr>
      <vt:lpstr>GOOD PE</vt:lpstr>
      <vt:lpstr>PE PRODUCTION LIST</vt:lpstr>
      <vt:lpstr>PE PACKING LIST</vt:lpstr>
      <vt:lpstr>PAKIRANJE  </vt:lpstr>
      <vt:lpstr>Uvoz za Vasco</vt:lpstr>
      <vt:lpstr>'PAKIRANJE  '!Print_Area</vt:lpstr>
      <vt:lpstr>'PE PACKING LIST'!Print_Area</vt:lpstr>
      <vt:lpstr>'PE PRODUCTION LIST'!Print_Area</vt:lpstr>
      <vt:lpstr>'PE PACKING LIST'!Print_Titles</vt:lpstr>
      <vt:lpstr>'PE PRODUCTION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Matevy</dc:creator>
  <cp:lastModifiedBy>Aleksandra Jurisnovič</cp:lastModifiedBy>
  <cp:lastPrinted>2024-12-10T06:01:34Z</cp:lastPrinted>
  <dcterms:created xsi:type="dcterms:W3CDTF">2016-12-08T21:22:33Z</dcterms:created>
  <dcterms:modified xsi:type="dcterms:W3CDTF">2025-06-10T12:31:39Z</dcterms:modified>
</cp:coreProperties>
</file>